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 Henriksen\Downloads\"/>
    </mc:Choice>
  </mc:AlternateContent>
  <bookViews>
    <workbookView xWindow="-120" yWindow="-120" windowWidth="19440" windowHeight="15000"/>
  </bookViews>
  <sheets>
    <sheet name="Ark1" sheetId="1" r:id="rId1"/>
    <sheet name="Ark2" sheetId="2" r:id="rId2"/>
    <sheet name="Tagrender" sheetId="3" r:id="rId3"/>
    <sheet name="Ark3" sheetId="4" r:id="rId4"/>
  </sheets>
  <definedNames>
    <definedName name="_xlnm.Print_Area" localSheetId="0">'Ark1'!$AF$2:$AH$52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6" i="1" l="1"/>
  <c r="AD36" i="1"/>
  <c r="Y51" i="1"/>
  <c r="Y52" i="1"/>
  <c r="Y64" i="1"/>
  <c r="Z51" i="1"/>
  <c r="Z52" i="1"/>
  <c r="Z64" i="1"/>
  <c r="AA51" i="1"/>
  <c r="AA52" i="1"/>
  <c r="AA64" i="1"/>
  <c r="AB51" i="1"/>
  <c r="AB52" i="1"/>
  <c r="AB64" i="1"/>
  <c r="X51" i="1"/>
  <c r="X52" i="1"/>
  <c r="X64" i="1"/>
  <c r="AC26" i="1"/>
  <c r="AC27" i="1"/>
  <c r="AC28" i="1"/>
  <c r="AC29" i="1"/>
  <c r="AC30" i="1"/>
  <c r="AC31" i="1"/>
  <c r="AC32" i="1"/>
  <c r="AC33" i="1"/>
  <c r="AC35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8" i="1"/>
  <c r="AC9" i="1"/>
  <c r="AC11" i="1"/>
  <c r="AC12" i="1"/>
  <c r="AC13" i="1"/>
  <c r="AC15" i="1"/>
  <c r="AC16" i="1"/>
  <c r="AC17" i="1"/>
  <c r="AC18" i="1"/>
  <c r="AC20" i="1"/>
  <c r="AC21" i="1"/>
  <c r="AC7" i="1"/>
  <c r="AD28" i="1"/>
  <c r="AD29" i="1"/>
  <c r="AD30" i="1"/>
  <c r="AD31" i="1"/>
  <c r="AD32" i="1"/>
  <c r="AD33" i="1"/>
  <c r="AD35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8" i="1"/>
  <c r="AD9" i="1"/>
  <c r="AD11" i="1"/>
  <c r="AD12" i="1"/>
  <c r="AD13" i="1"/>
  <c r="AD15" i="1"/>
  <c r="AD16" i="1"/>
  <c r="AD17" i="1"/>
  <c r="AD18" i="1"/>
  <c r="AD20" i="1"/>
  <c r="AD21" i="1"/>
  <c r="AD24" i="1"/>
  <c r="AD25" i="1"/>
  <c r="AD26" i="1"/>
  <c r="AD27" i="1"/>
  <c r="AD7" i="1"/>
  <c r="AC25" i="1"/>
  <c r="AC24" i="1"/>
  <c r="AD19" i="1"/>
  <c r="T51" i="1"/>
  <c r="T52" i="1"/>
  <c r="T64" i="1"/>
  <c r="V51" i="1"/>
  <c r="V52" i="1"/>
  <c r="V64" i="1"/>
  <c r="W51" i="1"/>
  <c r="W52" i="1"/>
  <c r="W64" i="1"/>
  <c r="O51" i="1"/>
  <c r="O52" i="1" s="1"/>
  <c r="O64" i="1" s="1"/>
  <c r="P51" i="1"/>
  <c r="P52" i="1" s="1"/>
  <c r="P64" i="1" s="1"/>
  <c r="R51" i="1"/>
  <c r="R52" i="1"/>
  <c r="R64" i="1" s="1"/>
  <c r="E51" i="1"/>
  <c r="E52" i="1"/>
  <c r="E64" i="1"/>
  <c r="F51" i="1"/>
  <c r="F52" i="1"/>
  <c r="F64" i="1"/>
  <c r="G51" i="1"/>
  <c r="G52" i="1"/>
  <c r="G64" i="1"/>
  <c r="H51" i="1"/>
  <c r="H52" i="1"/>
  <c r="H64" i="1"/>
  <c r="I22" i="1"/>
  <c r="AC22" i="1"/>
  <c r="N22" i="1"/>
  <c r="N51" i="1"/>
  <c r="N52" i="1" s="1"/>
  <c r="N64" i="1" s="1"/>
  <c r="S22" i="1"/>
  <c r="S51" i="1"/>
  <c r="S52" i="1" s="1"/>
  <c r="S64" i="1" s="1"/>
  <c r="AC55" i="1"/>
  <c r="AC10" i="1"/>
  <c r="M51" i="1"/>
  <c r="M52" i="1" s="1"/>
  <c r="M64" i="1" s="1"/>
  <c r="AC54" i="1"/>
  <c r="Q14" i="1"/>
  <c r="Q51" i="1"/>
  <c r="Q52" i="1" s="1"/>
  <c r="Q64" i="1" s="1"/>
  <c r="L14" i="1"/>
  <c r="AC14" i="1"/>
  <c r="D23" i="1"/>
  <c r="AC23" i="1"/>
  <c r="G4" i="3"/>
  <c r="G18" i="3"/>
  <c r="G21" i="3"/>
  <c r="D11" i="3"/>
  <c r="D14" i="3"/>
  <c r="D4" i="3"/>
  <c r="D3" i="3"/>
  <c r="D20" i="3"/>
  <c r="B11" i="3"/>
  <c r="B13" i="3"/>
  <c r="B18" i="3"/>
  <c r="B20" i="3"/>
  <c r="B4" i="3"/>
  <c r="B3" i="3"/>
  <c r="C4" i="3"/>
  <c r="E11" i="3"/>
  <c r="E14" i="3"/>
  <c r="E4" i="3"/>
  <c r="E18" i="3"/>
  <c r="E21" i="3"/>
  <c r="C18" i="3"/>
  <c r="C21" i="3"/>
  <c r="F11" i="3"/>
  <c r="F14" i="3"/>
  <c r="C3" i="3"/>
  <c r="C20" i="3"/>
  <c r="F4" i="3"/>
  <c r="F3" i="3"/>
  <c r="F20" i="3"/>
  <c r="H33" i="2"/>
  <c r="H31" i="2"/>
  <c r="H25" i="2"/>
  <c r="H26" i="2"/>
  <c r="H27" i="2"/>
  <c r="H29" i="2"/>
  <c r="H20" i="2"/>
  <c r="H21" i="2"/>
  <c r="H22" i="2"/>
  <c r="H15" i="2"/>
  <c r="H14" i="2"/>
  <c r="H13" i="2"/>
  <c r="H10" i="2"/>
  <c r="H7" i="2"/>
  <c r="H5" i="2"/>
  <c r="H3" i="2"/>
  <c r="E13" i="3"/>
  <c r="G3" i="3"/>
  <c r="G20" i="3"/>
  <c r="F13" i="3"/>
  <c r="F18" i="3"/>
  <c r="F21" i="3"/>
  <c r="K51" i="1"/>
  <c r="K52" i="1"/>
  <c r="K64" i="1"/>
  <c r="J51" i="1"/>
  <c r="J52" i="1"/>
  <c r="J64" i="1"/>
  <c r="AC19" i="1"/>
  <c r="E3" i="3"/>
  <c r="E20" i="3"/>
  <c r="D18" i="3"/>
  <c r="D21" i="3"/>
  <c r="B14" i="3"/>
  <c r="D13" i="3"/>
  <c r="D51" i="1"/>
  <c r="D52" i="1"/>
  <c r="D64" i="1"/>
  <c r="L51" i="1"/>
  <c r="L52" i="1"/>
  <c r="L64" i="1"/>
  <c r="U51" i="1"/>
  <c r="U52" i="1"/>
  <c r="U64" i="1"/>
  <c r="AD23" i="1"/>
  <c r="AD14" i="1"/>
  <c r="AD10" i="1"/>
  <c r="I51" i="1"/>
  <c r="I52" i="1"/>
  <c r="I64" i="1"/>
  <c r="AD22" i="1"/>
  <c r="B21" i="3"/>
  <c r="AD51" i="1" l="1"/>
  <c r="AD52" i="1" s="1"/>
  <c r="AC51" i="1"/>
  <c r="AC52" i="1" s="1"/>
  <c r="D63" i="1" l="1"/>
  <c r="D65" i="1" s="1"/>
  <c r="Y63" i="1"/>
  <c r="S63" i="1"/>
  <c r="R63" i="1"/>
  <c r="AA63" i="1"/>
  <c r="G63" i="1"/>
  <c r="H63" i="1"/>
  <c r="K63" i="1"/>
  <c r="F63" i="1"/>
  <c r="O63" i="1"/>
  <c r="T63" i="1"/>
  <c r="U63" i="1"/>
  <c r="P63" i="1"/>
  <c r="W63" i="1"/>
  <c r="J63" i="1"/>
  <c r="I63" i="1"/>
  <c r="L63" i="1"/>
  <c r="Z63" i="1"/>
  <c r="M63" i="1"/>
  <c r="V63" i="1"/>
  <c r="N63" i="1"/>
  <c r="X63" i="1"/>
  <c r="Q63" i="1"/>
  <c r="E63" i="1"/>
  <c r="AB63" i="1"/>
  <c r="E65" i="1" l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</calcChain>
</file>

<file path=xl/sharedStrings.xml><?xml version="1.0" encoding="utf-8"?>
<sst xmlns="http://schemas.openxmlformats.org/spreadsheetml/2006/main" count="212" uniqueCount="147">
  <si>
    <t>I alt</t>
  </si>
  <si>
    <t>Areal</t>
  </si>
  <si>
    <t>Enhed</t>
  </si>
  <si>
    <t>Pris</t>
  </si>
  <si>
    <t>Skotrender</t>
  </si>
  <si>
    <t>Tagrender og nedløb</t>
  </si>
  <si>
    <t>Tilsyn V&amp;S priser m. lift</t>
  </si>
  <si>
    <t>Visuel gennemgang af tagbelægningen</t>
  </si>
  <si>
    <t>m2</t>
  </si>
  <si>
    <t>Alm. Vedligeholdelse</t>
  </si>
  <si>
    <t>rensning af tagrender mm. Pr. år uden lift</t>
  </si>
  <si>
    <t>Stilads</t>
  </si>
  <si>
    <t>Stillads på gade og gårdfacade</t>
  </si>
  <si>
    <t>Facader</t>
  </si>
  <si>
    <t>stk</t>
  </si>
  <si>
    <t>Malling</t>
  </si>
  <si>
    <t>V&amp;S priser</t>
  </si>
  <si>
    <t xml:space="preserve">Vinduer </t>
  </si>
  <si>
    <t>Døre</t>
  </si>
  <si>
    <t>Fuger</t>
  </si>
  <si>
    <t xml:space="preserve">Alm Vedligeholdelse </t>
  </si>
  <si>
    <t>maling af facaden ex lift</t>
  </si>
  <si>
    <t>Maling ag vinduer og døre ex lift</t>
  </si>
  <si>
    <t>Tilsyn V&amp;S priser</t>
  </si>
  <si>
    <t>facader over 100 m2 pr. år inden renovering</t>
  </si>
  <si>
    <t>Gade facade:</t>
  </si>
  <si>
    <t>Overfacade gade</t>
  </si>
  <si>
    <t>Murværk</t>
  </si>
  <si>
    <t>Eftergåelse af murværk uden fugning ex lift</t>
  </si>
  <si>
    <t>Vinduer</t>
  </si>
  <si>
    <t>Vedligeholdelse og male ex lift</t>
  </si>
  <si>
    <t>gennemgang af fuger pr vindue</t>
  </si>
  <si>
    <t>Samt pris for alm. Vedligholdelse</t>
  </si>
  <si>
    <t xml:space="preserve">Vedligeholdelse </t>
  </si>
  <si>
    <t xml:space="preserve">Vedligeholdelse male </t>
  </si>
  <si>
    <t>Hver år</t>
  </si>
  <si>
    <t>Tilsyn af facaden pr år</t>
  </si>
  <si>
    <t>Fjerne skimmelsvamp på ydervæg</t>
  </si>
  <si>
    <t>Skimmelsvampeangreb i krybekælder at afrense</t>
  </si>
  <si>
    <t>Facader /sokkel</t>
  </si>
  <si>
    <t>Kloak</t>
  </si>
  <si>
    <t>Energimærkning</t>
  </si>
  <si>
    <t xml:space="preserve">Tag </t>
  </si>
  <si>
    <t>Indeks  - 11.06.09</t>
  </si>
  <si>
    <t>Planlagt vedligeholdelsesbudget incl. moms</t>
  </si>
  <si>
    <t>Udarbejdet af:</t>
  </si>
  <si>
    <t>Gennem - snit pr år</t>
  </si>
  <si>
    <t>Udgifter i alt</t>
  </si>
  <si>
    <t>Kontrol og tilsyn</t>
  </si>
  <si>
    <t>Frederik Karmdal Larsen</t>
  </si>
  <si>
    <t>Maling af carporte</t>
  </si>
  <si>
    <t>Maling af udhængsbrædder</t>
  </si>
  <si>
    <t>Vejanlæg</t>
  </si>
  <si>
    <t>Asfalt rep.</t>
  </si>
  <si>
    <t>Udskiftning af asfalt</t>
  </si>
  <si>
    <t>Model</t>
  </si>
  <si>
    <t>87+127</t>
  </si>
  <si>
    <t>70+107</t>
  </si>
  <si>
    <t>87+87</t>
  </si>
  <si>
    <t>87+107</t>
  </si>
  <si>
    <t>Tagsidens bredde (B)</t>
  </si>
  <si>
    <t>Tags længde (L)</t>
  </si>
  <si>
    <t>Tagflade areal (Fv)</t>
  </si>
  <si>
    <t>Regnintensitet</t>
  </si>
  <si>
    <t>l/s pr. m2</t>
  </si>
  <si>
    <t>L1</t>
  </si>
  <si>
    <t>L2</t>
  </si>
  <si>
    <t>Tagrende min.</t>
  </si>
  <si>
    <t>R 125</t>
  </si>
  <si>
    <t>Forside:</t>
  </si>
  <si>
    <t>Bagside:</t>
  </si>
  <si>
    <t>Tagrende bagside af nr. 31 og 33.</t>
  </si>
  <si>
    <t>R 100</t>
  </si>
  <si>
    <t>Tagnedløb forside v. nr. 33 - m. karnap i stuen v. nr. 31</t>
  </si>
  <si>
    <t>nr. 2 og 4</t>
  </si>
  <si>
    <t>70+87</t>
  </si>
  <si>
    <t>nr. 37</t>
  </si>
  <si>
    <t>nr. 41 og 43</t>
  </si>
  <si>
    <t>Tagflade m2 pr. mest belastet nedløb</t>
  </si>
  <si>
    <t>107+107</t>
  </si>
  <si>
    <t>R100/R125</t>
  </si>
  <si>
    <t>Tagnedløb Ø75 mm. Er rigeligt ved alle huse.</t>
  </si>
  <si>
    <t>Dog kræver det lille antal tagnedløb og små tagrender, at tagrenderne altid er rengjort</t>
  </si>
  <si>
    <t>Malerbehandling af vinduer mod syd</t>
  </si>
  <si>
    <t>Malerbehandling af vinduer mod nord</t>
  </si>
  <si>
    <t>Kontrol og udskiftning af tætningslister i vinduer</t>
  </si>
  <si>
    <t>Justering og smøring af vinduer</t>
  </si>
  <si>
    <t>5-10 år</t>
  </si>
  <si>
    <t>10 år</t>
  </si>
  <si>
    <t>Levetid</t>
  </si>
  <si>
    <t>60 år</t>
  </si>
  <si>
    <t>5 år</t>
  </si>
  <si>
    <t>25 år</t>
  </si>
  <si>
    <t>25-30 år</t>
  </si>
  <si>
    <t>10-20 år</t>
  </si>
  <si>
    <t>Vinduer og udvendige døre</t>
  </si>
  <si>
    <t>40 år</t>
  </si>
  <si>
    <t>Tagbelægning og undertag</t>
  </si>
  <si>
    <t>45 år</t>
  </si>
  <si>
    <t>30 år</t>
  </si>
  <si>
    <t>15 år</t>
  </si>
  <si>
    <t>5 år.</t>
  </si>
  <si>
    <t>3-5 år</t>
  </si>
  <si>
    <t>Div. vedligeholdelse</t>
  </si>
  <si>
    <t>20-30 år.</t>
  </si>
  <si>
    <t>Kontrol + maling af bundlister</t>
  </si>
  <si>
    <t>20 år</t>
  </si>
  <si>
    <t>Mørtelfuger, fuges om hvor nødvendigt</t>
  </si>
  <si>
    <t>5-10 år.</t>
  </si>
  <si>
    <t>Belysning - se div. Vedligehold</t>
  </si>
  <si>
    <t>1-2 år.</t>
  </si>
  <si>
    <t>15-25år?</t>
  </si>
  <si>
    <t>år</t>
  </si>
  <si>
    <t>budget</t>
  </si>
  <si>
    <t>udgifter</t>
  </si>
  <si>
    <t>buffer</t>
  </si>
  <si>
    <t>Belastnings faktor</t>
  </si>
  <si>
    <t>Rensning af brønde hvert 5. år</t>
  </si>
  <si>
    <t>Betales af konto for salg af andele</t>
  </si>
  <si>
    <t>Gasinstallationer</t>
  </si>
  <si>
    <t>Generelt</t>
  </si>
  <si>
    <t>Vedligehold af bygningsdele</t>
  </si>
  <si>
    <t>Seneste revision:   ON</t>
  </si>
  <si>
    <t>Andelsboligforeningen Rødbyhøjen matr. nr. 42-d, Thurø By, Thurø.</t>
  </si>
  <si>
    <t>Planlagt vedligeholdelsesbudget : Rødbyhøjen 1-70, Thurø, 5700 Svendborg</t>
  </si>
  <si>
    <t>Diverse</t>
  </si>
  <si>
    <t>25 års Drifts- og vedligeholdelsesplan</t>
  </si>
  <si>
    <t>Tag</t>
  </si>
  <si>
    <t>Inddækninger og rørgennemføringer</t>
  </si>
  <si>
    <t>Udskift. af tagrender v. store karnapper</t>
  </si>
  <si>
    <t>Algebekæmpelse på tage</t>
  </si>
  <si>
    <t>Facader/sokkel</t>
  </si>
  <si>
    <t>Mørtelfuger fuges om hvor nødvendigt</t>
  </si>
  <si>
    <t>Kontrol og udskiftning af fuger omkring vinduer</t>
  </si>
  <si>
    <t>Inddækninger og rørgennemføringer fx skorstene.</t>
  </si>
  <si>
    <t>Termoruder medregnes under div. vedligehold</t>
  </si>
  <si>
    <t>Rensning af brønde  hvert 5. år</t>
  </si>
  <si>
    <t>Belysning - se div. vedligehold</t>
  </si>
  <si>
    <t>Div. Vedligeholdelse</t>
  </si>
  <si>
    <t>Afsat til uforudsete opgaver  5%</t>
  </si>
  <si>
    <t>Afsat til uforudsete opgaver 5%</t>
  </si>
  <si>
    <t>Maling af stern- og vindbrædder</t>
  </si>
  <si>
    <t>Planlagt vedligeholdelsesbudget</t>
  </si>
  <si>
    <t>Indvendige fuger i bruseniche</t>
  </si>
  <si>
    <t>Reservedele ved reparation af gasfyr</t>
  </si>
  <si>
    <r>
      <t>Årsbudgetter 2011 - 2035.</t>
    </r>
    <r>
      <rPr>
        <sz val="14"/>
        <rFont val="Arial"/>
        <family val="2"/>
      </rPr>
      <t xml:space="preserve">  i kr. pr. år.</t>
    </r>
  </si>
  <si>
    <t>21.10.2020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</si>
</sst>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kr&quot;\ #,##0_);\(&quot;kr&quot;\ #,##0\)"/>
    <numFmt numFmtId="165" formatCode="_(&quot;kr&quot;\ * #,##0.00_);_(&quot;kr&quot;\ * \(#,##0.00\);_(&quot;kr&quot;\ * &quot;-&quot;??_);_(@_)"/>
    <numFmt numFmtId="166" formatCode="&quot;kr&quot;\ #,##0.00"/>
    <numFmt numFmtId="167" formatCode="0_ ;\-0\ 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166" fontId="0" fillId="0" borderId="1" xfId="0" applyNumberFormat="1" applyBorder="1"/>
    <xf numFmtId="0" fontId="6" fillId="0" borderId="0" xfId="0" applyFont="1"/>
    <xf numFmtId="0" fontId="3" fillId="0" borderId="0" xfId="0" applyFont="1"/>
    <xf numFmtId="0" fontId="7" fillId="0" borderId="0" xfId="0" applyFont="1"/>
    <xf numFmtId="166" fontId="1" fillId="0" borderId="0" xfId="0" applyNumberFormat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66" fontId="0" fillId="0" borderId="0" xfId="0" applyNumberFormat="1" applyBorder="1"/>
    <xf numFmtId="0" fontId="7" fillId="2" borderId="0" xfId="0" applyFont="1" applyFill="1"/>
    <xf numFmtId="0" fontId="0" fillId="3" borderId="0" xfId="0" applyFill="1"/>
    <xf numFmtId="0" fontId="5" fillId="2" borderId="0" xfId="0" applyFont="1" applyFill="1" applyAlignment="1">
      <alignment horizontal="left"/>
    </xf>
    <xf numFmtId="2" fontId="0" fillId="0" borderId="0" xfId="0" applyNumberFormat="1"/>
    <xf numFmtId="1" fontId="0" fillId="0" borderId="0" xfId="0" applyNumberFormat="1"/>
    <xf numFmtId="0" fontId="8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64" fontId="4" fillId="0" borderId="0" xfId="0" applyNumberFormat="1" applyFont="1"/>
    <xf numFmtId="164" fontId="0" fillId="0" borderId="0" xfId="0" applyNumberFormat="1" applyFill="1"/>
    <xf numFmtId="164" fontId="0" fillId="0" borderId="0" xfId="0" applyNumberFormat="1" applyBorder="1"/>
    <xf numFmtId="164" fontId="5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164" fontId="9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4" fontId="9" fillId="0" borderId="0" xfId="1" applyNumberFormat="1" applyFont="1"/>
    <xf numFmtId="4" fontId="9" fillId="0" borderId="0" xfId="0" applyNumberFormat="1" applyFont="1"/>
    <xf numFmtId="4" fontId="0" fillId="0" borderId="0" xfId="0" applyNumberFormat="1"/>
    <xf numFmtId="3" fontId="0" fillId="0" borderId="0" xfId="1" applyNumberFormat="1" applyFont="1"/>
    <xf numFmtId="3" fontId="0" fillId="0" borderId="0" xfId="1" applyNumberFormat="1" applyFont="1" applyFill="1"/>
    <xf numFmtId="3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 applyAlignment="1">
      <alignment horizontal="left"/>
    </xf>
    <xf numFmtId="164" fontId="10" fillId="0" borderId="2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1" fillId="0" borderId="0" xfId="0" applyNumberFormat="1" applyFont="1" applyAlignment="1">
      <alignment horizontal="center"/>
    </xf>
    <xf numFmtId="164" fontId="10" fillId="0" borderId="3" xfId="0" applyNumberFormat="1" applyFont="1" applyBorder="1"/>
    <xf numFmtId="164" fontId="10" fillId="0" borderId="4" xfId="0" applyNumberFormat="1" applyFont="1" applyBorder="1"/>
    <xf numFmtId="164" fontId="10" fillId="0" borderId="4" xfId="0" applyNumberFormat="1" applyFont="1" applyBorder="1" applyAlignment="1"/>
    <xf numFmtId="164" fontId="10" fillId="0" borderId="3" xfId="0" applyNumberFormat="1" applyFont="1" applyBorder="1" applyAlignment="1"/>
    <xf numFmtId="164" fontId="10" fillId="0" borderId="5" xfId="0" applyNumberFormat="1" applyFont="1" applyBorder="1" applyAlignment="1"/>
    <xf numFmtId="164" fontId="10" fillId="0" borderId="6" xfId="0" applyNumberFormat="1" applyFont="1" applyBorder="1"/>
    <xf numFmtId="164" fontId="10" fillId="0" borderId="2" xfId="0" applyNumberFormat="1" applyFont="1" applyBorder="1"/>
    <xf numFmtId="164" fontId="10" fillId="0" borderId="2" xfId="0" applyNumberFormat="1" applyFont="1" applyBorder="1" applyAlignment="1"/>
    <xf numFmtId="164" fontId="10" fillId="0" borderId="0" xfId="0" applyNumberFormat="1" applyFont="1" applyBorder="1" applyAlignment="1"/>
    <xf numFmtId="164" fontId="10" fillId="0" borderId="6" xfId="0" applyNumberFormat="1" applyFont="1" applyBorder="1" applyAlignment="1"/>
    <xf numFmtId="164" fontId="10" fillId="0" borderId="7" xfId="0" applyNumberFormat="1" applyFont="1" applyBorder="1" applyAlignment="1"/>
    <xf numFmtId="164" fontId="11" fillId="0" borderId="8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left"/>
    </xf>
    <xf numFmtId="164" fontId="11" fillId="0" borderId="9" xfId="0" applyNumberFormat="1" applyFont="1" applyBorder="1" applyAlignment="1">
      <alignment horizontal="left"/>
    </xf>
    <xf numFmtId="164" fontId="11" fillId="0" borderId="9" xfId="0" applyNumberFormat="1" applyFont="1" applyBorder="1" applyAlignment="1"/>
    <xf numFmtId="164" fontId="11" fillId="0" borderId="10" xfId="0" applyNumberFormat="1" applyFont="1" applyBorder="1" applyAlignment="1"/>
    <xf numFmtId="164" fontId="11" fillId="0" borderId="8" xfId="0" applyNumberFormat="1" applyFont="1" applyBorder="1" applyAlignment="1"/>
    <xf numFmtId="164" fontId="11" fillId="0" borderId="9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 wrapText="1"/>
    </xf>
    <xf numFmtId="167" fontId="10" fillId="0" borderId="8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 wrapText="1"/>
    </xf>
    <xf numFmtId="164" fontId="11" fillId="0" borderId="9" xfId="0" applyNumberFormat="1" applyFont="1" applyBorder="1" applyAlignment="1">
      <alignment horizontal="left" vertical="center"/>
    </xf>
    <xf numFmtId="3" fontId="10" fillId="0" borderId="8" xfId="1" applyNumberFormat="1" applyFont="1" applyBorder="1"/>
    <xf numFmtId="164" fontId="10" fillId="0" borderId="8" xfId="0" applyNumberFormat="1" applyFont="1" applyFill="1" applyBorder="1" applyAlignment="1">
      <alignment horizontal="left"/>
    </xf>
    <xf numFmtId="3" fontId="10" fillId="0" borderId="9" xfId="1" applyNumberFormat="1" applyFont="1" applyBorder="1"/>
    <xf numFmtId="3" fontId="10" fillId="0" borderId="9" xfId="1" applyNumberFormat="1" applyFont="1" applyBorder="1" applyAlignment="1">
      <alignment horizontal="left"/>
    </xf>
    <xf numFmtId="3" fontId="10" fillId="0" borderId="10" xfId="1" applyNumberFormat="1" applyFont="1" applyBorder="1" applyAlignment="1">
      <alignment horizontal="left"/>
    </xf>
    <xf numFmtId="3" fontId="10" fillId="0" borderId="13" xfId="1" applyNumberFormat="1" applyFont="1" applyBorder="1" applyAlignment="1">
      <alignment horizontal="left"/>
    </xf>
    <xf numFmtId="164" fontId="10" fillId="0" borderId="8" xfId="0" applyNumberFormat="1" applyFont="1" applyBorder="1"/>
    <xf numFmtId="164" fontId="10" fillId="0" borderId="8" xfId="0" applyNumberFormat="1" applyFont="1" applyFill="1" applyBorder="1"/>
    <xf numFmtId="164" fontId="10" fillId="0" borderId="8" xfId="0" applyNumberFormat="1" applyFont="1" applyBorder="1" applyAlignment="1">
      <alignment horizontal="left" vertical="center"/>
    </xf>
    <xf numFmtId="164" fontId="10" fillId="0" borderId="8" xfId="0" applyNumberFormat="1" applyFont="1" applyFill="1" applyBorder="1" applyAlignment="1">
      <alignment horizontal="left" vertical="center"/>
    </xf>
    <xf numFmtId="3" fontId="10" fillId="0" borderId="12" xfId="1" applyNumberFormat="1" applyFont="1" applyBorder="1"/>
    <xf numFmtId="164" fontId="10" fillId="0" borderId="9" xfId="0" applyNumberFormat="1" applyFont="1" applyFill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/>
    </xf>
    <xf numFmtId="3" fontId="10" fillId="0" borderId="0" xfId="1" applyNumberFormat="1" applyFont="1"/>
    <xf numFmtId="3" fontId="10" fillId="0" borderId="11" xfId="1" applyNumberFormat="1" applyFont="1" applyBorder="1"/>
    <xf numFmtId="164" fontId="10" fillId="0" borderId="9" xfId="0" applyNumberFormat="1" applyFont="1" applyBorder="1" applyAlignment="1">
      <alignment horizontal="left"/>
    </xf>
    <xf numFmtId="3" fontId="10" fillId="0" borderId="8" xfId="1" applyNumberFormat="1" applyFont="1" applyBorder="1" applyAlignment="1">
      <alignment horizontal="right"/>
    </xf>
    <xf numFmtId="3" fontId="10" fillId="0" borderId="14" xfId="1" applyNumberFormat="1" applyFont="1" applyBorder="1"/>
    <xf numFmtId="164" fontId="10" fillId="0" borderId="9" xfId="0" applyNumberFormat="1" applyFont="1" applyFill="1" applyBorder="1" applyAlignment="1">
      <alignment horizontal="left"/>
    </xf>
    <xf numFmtId="164" fontId="11" fillId="0" borderId="9" xfId="0" applyNumberFormat="1" applyFont="1" applyFill="1" applyBorder="1" applyAlignment="1">
      <alignment horizontal="left" vertical="center"/>
    </xf>
    <xf numFmtId="3" fontId="11" fillId="0" borderId="8" xfId="1" applyNumberFormat="1" applyFont="1" applyBorder="1" applyAlignment="1">
      <alignment horizontal="center"/>
    </xf>
    <xf numFmtId="3" fontId="10" fillId="0" borderId="8" xfId="1" applyNumberFormat="1" applyFont="1" applyBorder="1" applyAlignment="1">
      <alignment horizontal="center"/>
    </xf>
    <xf numFmtId="3" fontId="10" fillId="0" borderId="6" xfId="1" applyNumberFormat="1" applyFont="1" applyBorder="1"/>
    <xf numFmtId="3" fontId="10" fillId="0" borderId="6" xfId="1" applyNumberFormat="1" applyFont="1" applyBorder="1" applyAlignment="1">
      <alignment horizontal="left"/>
    </xf>
    <xf numFmtId="3" fontId="10" fillId="0" borderId="2" xfId="1" applyNumberFormat="1" applyFont="1" applyBorder="1" applyAlignment="1">
      <alignment horizontal="left"/>
    </xf>
    <xf numFmtId="164" fontId="10" fillId="0" borderId="9" xfId="0" applyNumberFormat="1" applyFont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center"/>
    </xf>
    <xf numFmtId="3" fontId="10" fillId="0" borderId="8" xfId="1" applyNumberFormat="1" applyFont="1" applyFill="1" applyBorder="1"/>
    <xf numFmtId="164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horizontal="left"/>
    </xf>
    <xf numFmtId="3" fontId="10" fillId="0" borderId="15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164" fontId="11" fillId="0" borderId="2" xfId="0" applyNumberFormat="1" applyFont="1" applyFill="1" applyBorder="1" applyAlignment="1">
      <alignment horizontal="left" vertical="center"/>
    </xf>
    <xf numFmtId="3" fontId="11" fillId="0" borderId="12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vertical="center"/>
    </xf>
    <xf numFmtId="3" fontId="11" fillId="4" borderId="16" xfId="1" applyNumberFormat="1" applyFont="1" applyFill="1" applyBorder="1" applyAlignment="1">
      <alignment vertical="center"/>
    </xf>
    <xf numFmtId="3" fontId="11" fillId="0" borderId="7" xfId="1" applyNumberFormat="1" applyFont="1" applyFill="1" applyBorder="1" applyAlignment="1">
      <alignment vertical="center"/>
    </xf>
    <xf numFmtId="3" fontId="11" fillId="0" borderId="17" xfId="1" applyNumberFormat="1" applyFont="1" applyFill="1" applyBorder="1" applyAlignment="1">
      <alignment vertical="center"/>
    </xf>
    <xf numFmtId="164" fontId="11" fillId="0" borderId="0" xfId="0" applyNumberFormat="1" applyFont="1" applyAlignment="1">
      <alignment horizontal="center"/>
    </xf>
    <xf numFmtId="3" fontId="10" fillId="0" borderId="12" xfId="1" applyNumberFormat="1" applyFont="1" applyBorder="1" applyAlignment="1">
      <alignment horizontal="left"/>
    </xf>
    <xf numFmtId="3" fontId="10" fillId="0" borderId="11" xfId="1" applyNumberFormat="1" applyFont="1" applyBorder="1" applyAlignment="1">
      <alignment horizontal="left"/>
    </xf>
    <xf numFmtId="3" fontId="10" fillId="0" borderId="8" xfId="1" applyNumberFormat="1" applyFont="1" applyBorder="1" applyAlignment="1">
      <alignment horizontal="left"/>
    </xf>
    <xf numFmtId="3" fontId="11" fillId="0" borderId="8" xfId="1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164" fontId="10" fillId="0" borderId="7" xfId="0" applyNumberFormat="1" applyFont="1" applyBorder="1" applyAlignment="1">
      <alignment horizontal="left"/>
    </xf>
    <xf numFmtId="164" fontId="11" fillId="0" borderId="8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left"/>
    </xf>
    <xf numFmtId="164" fontId="11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wrapText="1"/>
    </xf>
    <xf numFmtId="164" fontId="11" fillId="0" borderId="9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horizontal="left" vertical="center"/>
    </xf>
    <xf numFmtId="3" fontId="11" fillId="0" borderId="9" xfId="1" applyNumberFormat="1" applyFont="1" applyBorder="1" applyAlignment="1">
      <alignment horizontal="left"/>
    </xf>
    <xf numFmtId="3" fontId="11" fillId="0" borderId="10" xfId="1" applyNumberFormat="1" applyFont="1" applyBorder="1" applyAlignment="1">
      <alignment horizontal="left"/>
    </xf>
    <xf numFmtId="3" fontId="11" fillId="0" borderId="13" xfId="1" applyNumberFormat="1" applyFont="1" applyBorder="1" applyAlignment="1">
      <alignment horizontal="left"/>
    </xf>
    <xf numFmtId="3" fontId="10" fillId="0" borderId="14" xfId="1" applyNumberFormat="1" applyFont="1" applyBorder="1" applyAlignment="1">
      <alignment horizontal="left"/>
    </xf>
    <xf numFmtId="3" fontId="10" fillId="0" borderId="9" xfId="1" applyNumberFormat="1" applyFont="1" applyBorder="1" applyAlignment="1">
      <alignment horizontal="left"/>
    </xf>
    <xf numFmtId="3" fontId="10" fillId="0" borderId="10" xfId="1" applyNumberFormat="1" applyFont="1" applyBorder="1" applyAlignment="1">
      <alignment horizontal="left"/>
    </xf>
    <xf numFmtId="3" fontId="10" fillId="0" borderId="13" xfId="1" applyNumberFormat="1" applyFont="1" applyBorder="1" applyAlignment="1">
      <alignment horizontal="left"/>
    </xf>
    <xf numFmtId="3" fontId="10" fillId="0" borderId="9" xfId="1" applyNumberFormat="1" applyFont="1" applyFill="1" applyBorder="1" applyAlignment="1">
      <alignment horizontal="left"/>
    </xf>
    <xf numFmtId="3" fontId="10" fillId="0" borderId="10" xfId="1" applyNumberFormat="1" applyFont="1" applyFill="1" applyBorder="1" applyAlignment="1">
      <alignment horizontal="left"/>
    </xf>
    <xf numFmtId="3" fontId="10" fillId="0" borderId="13" xfId="1" applyNumberFormat="1" applyFont="1" applyFill="1" applyBorder="1" applyAlignment="1">
      <alignment horizontal="left"/>
    </xf>
    <xf numFmtId="3" fontId="11" fillId="0" borderId="12" xfId="1" applyNumberFormat="1" applyFont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5283577900946"/>
          <c:y val="2.4321345796687696E-2"/>
          <c:w val="0.89737130342243765"/>
          <c:h val="0.89761092150170652"/>
        </c:manualLayout>
      </c:layout>
      <c:lineChart>
        <c:grouping val="standard"/>
        <c:varyColors val="0"/>
        <c:ser>
          <c:idx val="1"/>
          <c:order val="0"/>
          <c:tx>
            <c:strRef>
              <c:f>'Ark1'!$C$63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numRef>
              <c:f>'Ark1'!$D$62:$AB$62</c:f>
              <c:numCache>
                <c:formatCode>0</c:formatCod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</c:numCache>
            </c:numRef>
          </c:cat>
          <c:val>
            <c:numRef>
              <c:f>'Ark1'!$D$63:$AB$63</c:f>
              <c:numCache>
                <c:formatCode>"kr"\ #,##0_);\("kr"\ #,##0\)</c:formatCode>
                <c:ptCount val="25"/>
                <c:pt idx="0">
                  <c:v>261602.25</c:v>
                </c:pt>
                <c:pt idx="1">
                  <c:v>261602.25</c:v>
                </c:pt>
                <c:pt idx="2">
                  <c:v>261602.25</c:v>
                </c:pt>
                <c:pt idx="3">
                  <c:v>261602.25</c:v>
                </c:pt>
                <c:pt idx="4">
                  <c:v>261602.25</c:v>
                </c:pt>
                <c:pt idx="5">
                  <c:v>261602.25</c:v>
                </c:pt>
                <c:pt idx="6">
                  <c:v>261602.25</c:v>
                </c:pt>
                <c:pt idx="7">
                  <c:v>261602.25</c:v>
                </c:pt>
                <c:pt idx="8">
                  <c:v>261602.25</c:v>
                </c:pt>
                <c:pt idx="9">
                  <c:v>261602.25</c:v>
                </c:pt>
                <c:pt idx="10">
                  <c:v>261602.25</c:v>
                </c:pt>
                <c:pt idx="11">
                  <c:v>261602.25</c:v>
                </c:pt>
                <c:pt idx="12">
                  <c:v>261602.25</c:v>
                </c:pt>
                <c:pt idx="13">
                  <c:v>261602.25</c:v>
                </c:pt>
                <c:pt idx="14">
                  <c:v>261602.25</c:v>
                </c:pt>
                <c:pt idx="15">
                  <c:v>261602.25</c:v>
                </c:pt>
                <c:pt idx="16">
                  <c:v>261602.25</c:v>
                </c:pt>
                <c:pt idx="17">
                  <c:v>261602.25</c:v>
                </c:pt>
                <c:pt idx="18">
                  <c:v>261602.25</c:v>
                </c:pt>
                <c:pt idx="19">
                  <c:v>261602.25</c:v>
                </c:pt>
                <c:pt idx="20">
                  <c:v>261602.25</c:v>
                </c:pt>
                <c:pt idx="21">
                  <c:v>261602.25</c:v>
                </c:pt>
                <c:pt idx="22">
                  <c:v>261602.25</c:v>
                </c:pt>
                <c:pt idx="23">
                  <c:v>261602.25</c:v>
                </c:pt>
                <c:pt idx="24">
                  <c:v>261602.25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CE-4975-A410-11D5703D1293}"/>
            </c:ext>
          </c:extLst>
        </c:ser>
        <c:ser>
          <c:idx val="2"/>
          <c:order val="1"/>
          <c:tx>
            <c:strRef>
              <c:f>'Ark1'!$C$64</c:f>
              <c:strCache>
                <c:ptCount val="1"/>
                <c:pt idx="0">
                  <c:v>udgifter</c:v>
                </c:pt>
              </c:strCache>
            </c:strRef>
          </c:tx>
          <c:marker>
            <c:symbol val="none"/>
          </c:marker>
          <c:cat>
            <c:numRef>
              <c:f>'Ark1'!$D$62:$AB$62</c:f>
              <c:numCache>
                <c:formatCode>0</c:formatCod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</c:numCache>
            </c:numRef>
          </c:cat>
          <c:val>
            <c:numRef>
              <c:f>'Ark1'!$D$64:$AB$64</c:f>
              <c:numCache>
                <c:formatCode>"kr"\ #,##0_);\("kr"\ #,##0\)</c:formatCode>
                <c:ptCount val="25"/>
                <c:pt idx="0">
                  <c:v>395456.25</c:v>
                </c:pt>
                <c:pt idx="1">
                  <c:v>84000</c:v>
                </c:pt>
                <c:pt idx="2">
                  <c:v>89250</c:v>
                </c:pt>
                <c:pt idx="3">
                  <c:v>99750</c:v>
                </c:pt>
                <c:pt idx="4">
                  <c:v>110250</c:v>
                </c:pt>
                <c:pt idx="5">
                  <c:v>256200</c:v>
                </c:pt>
                <c:pt idx="6">
                  <c:v>278250</c:v>
                </c:pt>
                <c:pt idx="7">
                  <c:v>168000</c:v>
                </c:pt>
                <c:pt idx="8">
                  <c:v>299250</c:v>
                </c:pt>
                <c:pt idx="9">
                  <c:v>168000</c:v>
                </c:pt>
                <c:pt idx="10">
                  <c:v>250950</c:v>
                </c:pt>
                <c:pt idx="11">
                  <c:v>409500</c:v>
                </c:pt>
                <c:pt idx="12">
                  <c:v>719250</c:v>
                </c:pt>
                <c:pt idx="13">
                  <c:v>845250</c:v>
                </c:pt>
                <c:pt idx="14">
                  <c:v>782250</c:v>
                </c:pt>
                <c:pt idx="15">
                  <c:v>340200</c:v>
                </c:pt>
                <c:pt idx="16">
                  <c:v>131250</c:v>
                </c:pt>
                <c:pt idx="17">
                  <c:v>199500</c:v>
                </c:pt>
                <c:pt idx="18">
                  <c:v>225750</c:v>
                </c:pt>
                <c:pt idx="19">
                  <c:v>147000</c:v>
                </c:pt>
                <c:pt idx="20">
                  <c:v>94500</c:v>
                </c:pt>
                <c:pt idx="21">
                  <c:v>94500</c:v>
                </c:pt>
                <c:pt idx="22">
                  <c:v>94500</c:v>
                </c:pt>
                <c:pt idx="23">
                  <c:v>94500</c:v>
                </c:pt>
                <c:pt idx="24">
                  <c:v>162750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CE-4975-A410-11D5703D1293}"/>
            </c:ext>
          </c:extLst>
        </c:ser>
        <c:ser>
          <c:idx val="0"/>
          <c:order val="2"/>
          <c:tx>
            <c:v>Buffer</c:v>
          </c:tx>
          <c:marker>
            <c:symbol val="none"/>
          </c:marker>
          <c:cat>
            <c:numRef>
              <c:f>'Ark1'!$D$62:$AB$62</c:f>
              <c:numCache>
                <c:formatCode>0</c:formatCod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</c:numCache>
            </c:numRef>
          </c:cat>
          <c:val>
            <c:numRef>
              <c:f>'Ark1'!$D$65:$AB$65</c:f>
              <c:numCache>
                <c:formatCode>"kr"\ #,##0_);\("kr"\ #,##0\)</c:formatCode>
                <c:ptCount val="25"/>
                <c:pt idx="0">
                  <c:v>133854</c:v>
                </c:pt>
                <c:pt idx="1">
                  <c:v>311456.25</c:v>
                </c:pt>
                <c:pt idx="2">
                  <c:v>483808.5</c:v>
                </c:pt>
                <c:pt idx="3">
                  <c:v>645660.75</c:v>
                </c:pt>
                <c:pt idx="4">
                  <c:v>797013</c:v>
                </c:pt>
                <c:pt idx="5">
                  <c:v>802415.25</c:v>
                </c:pt>
                <c:pt idx="6">
                  <c:v>785767.5</c:v>
                </c:pt>
                <c:pt idx="7">
                  <c:v>879369.75</c:v>
                </c:pt>
                <c:pt idx="8">
                  <c:v>841722</c:v>
                </c:pt>
                <c:pt idx="9">
                  <c:v>935324.25</c:v>
                </c:pt>
                <c:pt idx="10">
                  <c:v>945976.5</c:v>
                </c:pt>
                <c:pt idx="11">
                  <c:v>798078.75</c:v>
                </c:pt>
                <c:pt idx="12">
                  <c:v>340431</c:v>
                </c:pt>
                <c:pt idx="13">
                  <c:v>-243216.75</c:v>
                </c:pt>
                <c:pt idx="14">
                  <c:v>-763864.5</c:v>
                </c:pt>
                <c:pt idx="15">
                  <c:v>-842462.25</c:v>
                </c:pt>
                <c:pt idx="16">
                  <c:v>-712110</c:v>
                </c:pt>
                <c:pt idx="17">
                  <c:v>-650007.75</c:v>
                </c:pt>
                <c:pt idx="18">
                  <c:v>-614155.5</c:v>
                </c:pt>
                <c:pt idx="19">
                  <c:v>-499553.25</c:v>
                </c:pt>
                <c:pt idx="20">
                  <c:v>-332451</c:v>
                </c:pt>
                <c:pt idx="21">
                  <c:v>-165348.75</c:v>
                </c:pt>
                <c:pt idx="22">
                  <c:v>1753.5</c:v>
                </c:pt>
                <c:pt idx="23">
                  <c:v>168855.75</c:v>
                </c:pt>
                <c:pt idx="24">
                  <c:v>267708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CE-4975-A410-11D5703D1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411424"/>
        <c:axId val="411412600"/>
      </c:lineChart>
      <c:catAx>
        <c:axId val="4114114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411412600"/>
        <c:crosses val="autoZero"/>
        <c:auto val="1"/>
        <c:lblAlgn val="ctr"/>
        <c:lblOffset val="100"/>
        <c:noMultiLvlLbl val="0"/>
      </c:catAx>
      <c:valAx>
        <c:axId val="411412600"/>
        <c:scaling>
          <c:orientation val="minMax"/>
        </c:scaling>
        <c:delete val="0"/>
        <c:axPos val="l"/>
        <c:majorGridlines/>
        <c:numFmt formatCode="&quot;kr&quot;\ #,##0_);\(&quot;kr&quot;\ #,##0\)" sourceLinked="1"/>
        <c:majorTickMark val="out"/>
        <c:minorTickMark val="none"/>
        <c:tickLblPos val="nextTo"/>
        <c:crossAx val="41141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399412038955655"/>
          <c:y val="0.37542662430354101"/>
          <c:w val="4.196155373670396E-2"/>
          <c:h val="0.245733756964589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53</xdr:row>
      <xdr:rowOff>19050</xdr:rowOff>
    </xdr:from>
    <xdr:to>
      <xdr:col>29</xdr:col>
      <xdr:colOff>1057275</xdr:colOff>
      <xdr:row>70</xdr:row>
      <xdr:rowOff>114300</xdr:rowOff>
    </xdr:to>
    <xdr:graphicFrame macro="">
      <xdr:nvGraphicFramePr>
        <xdr:cNvPr id="1085" name="Diagram 1">
          <a:extLst>
            <a:ext uri="{FF2B5EF4-FFF2-40B4-BE49-F238E27FC236}">
              <a16:creationId xmlns="" xmlns:a16="http://schemas.microsoft.com/office/drawing/2014/main" id="{E1631E1F-1B5C-4D07-93BD-0313EB2D2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6"/>
  <sheetViews>
    <sheetView tabSelected="1" zoomScale="75" zoomScaleNormal="75" workbookViewId="0">
      <selection activeCell="AH58" sqref="AH58"/>
    </sheetView>
  </sheetViews>
  <sheetFormatPr defaultColWidth="9.109375" defaultRowHeight="15" x14ac:dyDescent="0.25"/>
  <cols>
    <col min="1" max="1" width="7.33203125" style="22" customWidth="1"/>
    <col min="2" max="2" width="50.5546875" style="22" bestFit="1" customWidth="1"/>
    <col min="3" max="3" width="9.33203125" style="22" bestFit="1" customWidth="1"/>
    <col min="4" max="4" width="13.33203125" style="22" customWidth="1"/>
    <col min="5" max="6" width="10.33203125" style="22" customWidth="1"/>
    <col min="7" max="7" width="10" style="22" customWidth="1"/>
    <col min="8" max="24" width="12.6640625" style="22" customWidth="1"/>
    <col min="25" max="25" width="12.6640625" style="30" customWidth="1"/>
    <col min="26" max="29" width="12.6640625" style="22" customWidth="1"/>
    <col min="30" max="30" width="19" style="22" bestFit="1" customWidth="1"/>
    <col min="31" max="31" width="4.5546875" style="22" customWidth="1"/>
    <col min="32" max="32" width="9.109375" style="22"/>
    <col min="33" max="33" width="11" style="22" customWidth="1"/>
    <col min="34" max="34" width="42.88671875" style="22" customWidth="1"/>
    <col min="35" max="16384" width="9.109375" style="22"/>
  </cols>
  <sheetData>
    <row r="1" spans="1:37" ht="17.399999999999999" x14ac:dyDescent="0.3">
      <c r="A1" s="42" t="s">
        <v>123</v>
      </c>
      <c r="B1" s="43"/>
      <c r="C1" s="43"/>
      <c r="D1" s="43"/>
      <c r="E1" s="44"/>
      <c r="F1" s="107" t="s">
        <v>126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45"/>
      <c r="S1" s="45"/>
      <c r="T1" s="45"/>
      <c r="U1" s="45"/>
      <c r="V1" s="45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7" ht="17.399999999999999" x14ac:dyDescent="0.3">
      <c r="A2" s="112" t="s">
        <v>124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  <c r="N2" s="112" t="s">
        <v>43</v>
      </c>
      <c r="O2" s="113"/>
      <c r="P2" s="114"/>
      <c r="Q2" s="46" t="s">
        <v>45</v>
      </c>
      <c r="R2" s="47"/>
      <c r="S2" s="47"/>
      <c r="T2" s="46"/>
      <c r="U2" s="47"/>
      <c r="V2" s="47"/>
      <c r="W2" s="48" t="s">
        <v>49</v>
      </c>
      <c r="X2" s="48"/>
      <c r="Y2" s="48"/>
      <c r="Z2" s="48"/>
      <c r="AA2" s="48"/>
      <c r="AB2" s="48"/>
      <c r="AC2" s="48"/>
      <c r="AD2" s="48"/>
      <c r="AE2" s="48"/>
      <c r="AF2" s="49"/>
      <c r="AG2" s="48"/>
      <c r="AH2" s="50"/>
    </row>
    <row r="3" spans="1:37" ht="17.399999999999999" x14ac:dyDescent="0.3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5"/>
      <c r="O3" s="116"/>
      <c r="P3" s="117"/>
      <c r="Q3" s="51"/>
      <c r="R3" s="52"/>
      <c r="S3" s="52"/>
      <c r="T3" s="51"/>
      <c r="U3" s="52"/>
      <c r="V3" s="52"/>
      <c r="W3" s="53"/>
      <c r="X3" s="54"/>
      <c r="Y3" s="54"/>
      <c r="Z3" s="54"/>
      <c r="AA3" s="54"/>
      <c r="AB3" s="54"/>
      <c r="AC3" s="53"/>
      <c r="AD3" s="53"/>
      <c r="AE3" s="53"/>
      <c r="AF3" s="55" t="s">
        <v>122</v>
      </c>
      <c r="AG3" s="53"/>
      <c r="AH3" s="56" t="s">
        <v>146</v>
      </c>
    </row>
    <row r="4" spans="1:37" ht="17.399999999999999" x14ac:dyDescent="0.3">
      <c r="A4" s="118"/>
      <c r="B4" s="119" t="s">
        <v>121</v>
      </c>
      <c r="C4" s="59"/>
      <c r="D4" s="60" t="s">
        <v>145</v>
      </c>
      <c r="E4" s="61"/>
      <c r="F4" s="61"/>
      <c r="G4" s="61"/>
      <c r="H4" s="61"/>
      <c r="I4" s="61"/>
      <c r="J4" s="61"/>
      <c r="K4" s="61"/>
      <c r="L4" s="61"/>
      <c r="M4" s="61"/>
      <c r="N4" s="60"/>
      <c r="O4" s="61"/>
      <c r="P4" s="61"/>
      <c r="Q4" s="61"/>
      <c r="R4" s="61"/>
      <c r="S4" s="61"/>
      <c r="T4" s="62"/>
      <c r="U4" s="62"/>
      <c r="V4" s="62"/>
      <c r="W4" s="62"/>
      <c r="X4" s="57"/>
      <c r="Y4" s="57"/>
      <c r="Z4" s="57"/>
      <c r="AA4" s="57"/>
      <c r="AB4" s="63"/>
      <c r="AC4" s="122" t="s">
        <v>46</v>
      </c>
      <c r="AD4" s="120" t="s">
        <v>47</v>
      </c>
      <c r="AE4" s="64"/>
      <c r="AF4" s="119" t="s">
        <v>121</v>
      </c>
      <c r="AG4" s="119"/>
      <c r="AH4" s="119"/>
    </row>
    <row r="5" spans="1:37" ht="15" customHeight="1" x14ac:dyDescent="0.3">
      <c r="A5" s="118"/>
      <c r="B5" s="119"/>
      <c r="C5" s="58" t="s">
        <v>89</v>
      </c>
      <c r="D5" s="65">
        <v>2011</v>
      </c>
      <c r="E5" s="65">
        <v>2012</v>
      </c>
      <c r="F5" s="65">
        <v>2013</v>
      </c>
      <c r="G5" s="65">
        <v>2014</v>
      </c>
      <c r="H5" s="65">
        <v>2015</v>
      </c>
      <c r="I5" s="65">
        <v>2016</v>
      </c>
      <c r="J5" s="65">
        <v>2017</v>
      </c>
      <c r="K5" s="65">
        <v>2018</v>
      </c>
      <c r="L5" s="65">
        <v>2019</v>
      </c>
      <c r="M5" s="65">
        <v>2020</v>
      </c>
      <c r="N5" s="65">
        <v>2021</v>
      </c>
      <c r="O5" s="65">
        <v>2022</v>
      </c>
      <c r="P5" s="65">
        <v>2023</v>
      </c>
      <c r="Q5" s="65">
        <v>2024</v>
      </c>
      <c r="R5" s="65">
        <v>2025</v>
      </c>
      <c r="S5" s="65">
        <v>2026</v>
      </c>
      <c r="T5" s="65">
        <v>2027</v>
      </c>
      <c r="U5" s="65">
        <v>2028</v>
      </c>
      <c r="V5" s="65">
        <v>2029</v>
      </c>
      <c r="W5" s="65">
        <v>2030</v>
      </c>
      <c r="X5" s="65">
        <v>2031</v>
      </c>
      <c r="Y5" s="65">
        <v>2032</v>
      </c>
      <c r="Z5" s="65">
        <v>2033</v>
      </c>
      <c r="AA5" s="65">
        <v>2034</v>
      </c>
      <c r="AB5" s="65">
        <v>2035</v>
      </c>
      <c r="AC5" s="121"/>
      <c r="AD5" s="121"/>
      <c r="AE5" s="66"/>
      <c r="AF5" s="119"/>
      <c r="AG5" s="119"/>
      <c r="AH5" s="119"/>
      <c r="AI5" s="23"/>
      <c r="AJ5" s="23"/>
      <c r="AK5" s="23"/>
    </row>
    <row r="6" spans="1:37" ht="17.399999999999999" x14ac:dyDescent="0.3">
      <c r="A6" s="57"/>
      <c r="B6" s="67" t="s">
        <v>42</v>
      </c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11" t="s">
        <v>127</v>
      </c>
      <c r="AG6" s="111"/>
      <c r="AH6" s="111"/>
      <c r="AI6" s="36"/>
      <c r="AJ6" s="36"/>
    </row>
    <row r="7" spans="1:37" ht="17.399999999999999" x14ac:dyDescent="0.3">
      <c r="A7" s="57"/>
      <c r="B7" s="69" t="s">
        <v>97</v>
      </c>
      <c r="C7" s="69" t="s">
        <v>98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>
        <f>SUM(D7:AB7)/25</f>
        <v>0</v>
      </c>
      <c r="AD7" s="68">
        <f>SUM(D7:AB7)</f>
        <v>0</v>
      </c>
      <c r="AE7" s="68"/>
      <c r="AF7" s="110" t="s">
        <v>97</v>
      </c>
      <c r="AG7" s="110"/>
      <c r="AH7" s="110"/>
      <c r="AI7" s="36"/>
      <c r="AJ7" s="36"/>
    </row>
    <row r="8" spans="1:37" ht="17.399999999999999" x14ac:dyDescent="0.3">
      <c r="A8" s="57"/>
      <c r="B8" s="69" t="s">
        <v>4</v>
      </c>
      <c r="C8" s="69" t="s">
        <v>92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>
        <f t="shared" ref="AC8:AC23" si="0">SUM(D8:AB8)/25</f>
        <v>0</v>
      </c>
      <c r="AD8" s="68">
        <f>SUM(D8:AB8)</f>
        <v>0</v>
      </c>
      <c r="AE8" s="68"/>
      <c r="AF8" s="110" t="s">
        <v>4</v>
      </c>
      <c r="AG8" s="110"/>
      <c r="AH8" s="110"/>
      <c r="AI8" s="36"/>
      <c r="AJ8" s="36"/>
    </row>
    <row r="9" spans="1:37" ht="17.399999999999999" x14ac:dyDescent="0.3">
      <c r="A9" s="57"/>
      <c r="B9" s="69" t="s">
        <v>134</v>
      </c>
      <c r="C9" s="69" t="s">
        <v>92</v>
      </c>
      <c r="D9" s="68"/>
      <c r="E9" s="68"/>
      <c r="F9" s="68"/>
      <c r="G9" s="68"/>
      <c r="H9" s="68"/>
      <c r="I9" s="68"/>
      <c r="J9" s="68">
        <v>65000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>
        <f t="shared" si="0"/>
        <v>2600</v>
      </c>
      <c r="AD9" s="68">
        <f t="shared" ref="AD9:AD50" si="1">SUM(D9:AB9)</f>
        <v>65000</v>
      </c>
      <c r="AE9" s="68"/>
      <c r="AF9" s="110" t="s">
        <v>128</v>
      </c>
      <c r="AG9" s="110"/>
      <c r="AH9" s="110"/>
      <c r="AI9" s="36"/>
      <c r="AJ9" s="36"/>
    </row>
    <row r="10" spans="1:37" ht="17.399999999999999" x14ac:dyDescent="0.3">
      <c r="A10" s="57"/>
      <c r="B10" s="69" t="s">
        <v>5</v>
      </c>
      <c r="C10" s="69" t="s">
        <v>104</v>
      </c>
      <c r="D10" s="68"/>
      <c r="E10" s="68"/>
      <c r="F10" s="68"/>
      <c r="G10" s="68"/>
      <c r="H10" s="68"/>
      <c r="I10" s="68"/>
      <c r="J10" s="68"/>
      <c r="K10" s="68">
        <v>80000</v>
      </c>
      <c r="L10" s="68">
        <v>50000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>
        <f t="shared" si="0"/>
        <v>5200</v>
      </c>
      <c r="AD10" s="68">
        <f t="shared" si="1"/>
        <v>130000</v>
      </c>
      <c r="AE10" s="68"/>
      <c r="AF10" s="110" t="s">
        <v>5</v>
      </c>
      <c r="AG10" s="110"/>
      <c r="AH10" s="110"/>
      <c r="AI10" s="36"/>
      <c r="AJ10" s="36"/>
    </row>
    <row r="11" spans="1:37" ht="17.399999999999999" x14ac:dyDescent="0.3">
      <c r="A11" s="57"/>
      <c r="B11" s="69" t="s">
        <v>129</v>
      </c>
      <c r="C11" s="69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>
        <f t="shared" si="0"/>
        <v>0</v>
      </c>
      <c r="AD11" s="68">
        <f t="shared" si="1"/>
        <v>0</v>
      </c>
      <c r="AE11" s="70"/>
      <c r="AF11" s="71" t="s">
        <v>129</v>
      </c>
      <c r="AG11" s="72"/>
      <c r="AH11" s="73"/>
      <c r="AI11" s="36"/>
      <c r="AJ11" s="36"/>
    </row>
    <row r="12" spans="1:37" ht="17.399999999999999" x14ac:dyDescent="0.3">
      <c r="A12" s="57"/>
      <c r="B12" s="74" t="s">
        <v>141</v>
      </c>
      <c r="C12" s="75" t="s">
        <v>91</v>
      </c>
      <c r="D12" s="68"/>
      <c r="E12" s="68"/>
      <c r="F12" s="68"/>
      <c r="G12" s="68"/>
      <c r="H12" s="68">
        <v>30000</v>
      </c>
      <c r="I12" s="68">
        <v>30000</v>
      </c>
      <c r="J12" s="68"/>
      <c r="K12" s="68"/>
      <c r="L12" s="68"/>
      <c r="M12" s="68">
        <v>50000</v>
      </c>
      <c r="N12" s="68">
        <v>30000</v>
      </c>
      <c r="O12" s="68"/>
      <c r="P12" s="68"/>
      <c r="Q12" s="68"/>
      <c r="R12" s="68">
        <v>50000</v>
      </c>
      <c r="S12" s="68"/>
      <c r="T12" s="68"/>
      <c r="U12" s="68"/>
      <c r="V12" s="68"/>
      <c r="W12" s="68">
        <v>50000</v>
      </c>
      <c r="X12" s="68"/>
      <c r="Y12" s="68"/>
      <c r="Z12" s="68"/>
      <c r="AA12" s="68"/>
      <c r="AB12" s="68"/>
      <c r="AC12" s="68">
        <f t="shared" si="0"/>
        <v>9600</v>
      </c>
      <c r="AD12" s="68">
        <f t="shared" si="1"/>
        <v>240000</v>
      </c>
      <c r="AE12" s="70"/>
      <c r="AF12" s="71" t="s">
        <v>141</v>
      </c>
      <c r="AG12" s="72"/>
      <c r="AH12" s="73"/>
      <c r="AI12" s="36"/>
      <c r="AJ12" s="36"/>
    </row>
    <row r="13" spans="1:37" ht="17.399999999999999" x14ac:dyDescent="0.3">
      <c r="A13" s="57"/>
      <c r="B13" s="74" t="s">
        <v>51</v>
      </c>
      <c r="C13" s="75" t="s">
        <v>88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>
        <v>100000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>
        <f t="shared" si="0"/>
        <v>4000</v>
      </c>
      <c r="AD13" s="68">
        <f t="shared" si="1"/>
        <v>100000</v>
      </c>
      <c r="AE13" s="70"/>
      <c r="AF13" s="71" t="s">
        <v>51</v>
      </c>
      <c r="AG13" s="72"/>
      <c r="AH13" s="73"/>
      <c r="AI13" s="36"/>
      <c r="AJ13" s="36"/>
    </row>
    <row r="14" spans="1:37" ht="17.399999999999999" x14ac:dyDescent="0.3">
      <c r="A14" s="57"/>
      <c r="B14" s="69" t="s">
        <v>130</v>
      </c>
      <c r="C14" s="69" t="s">
        <v>101</v>
      </c>
      <c r="D14" s="68"/>
      <c r="E14" s="68"/>
      <c r="F14" s="68"/>
      <c r="G14" s="68">
        <v>25000</v>
      </c>
      <c r="H14" s="68"/>
      <c r="I14" s="68"/>
      <c r="J14" s="68"/>
      <c r="K14" s="68"/>
      <c r="L14" s="68">
        <f>$G14</f>
        <v>25000</v>
      </c>
      <c r="M14" s="68"/>
      <c r="N14" s="68"/>
      <c r="O14" s="68"/>
      <c r="P14" s="68"/>
      <c r="Q14" s="68">
        <f>$G14</f>
        <v>25000</v>
      </c>
      <c r="R14" s="68"/>
      <c r="S14" s="68"/>
      <c r="T14" s="68"/>
      <c r="U14" s="68"/>
      <c r="V14" s="68">
        <v>25000</v>
      </c>
      <c r="W14" s="68"/>
      <c r="X14" s="68"/>
      <c r="Y14" s="68"/>
      <c r="Z14" s="68"/>
      <c r="AA14" s="68"/>
      <c r="AB14" s="68"/>
      <c r="AC14" s="68">
        <f t="shared" si="0"/>
        <v>4000</v>
      </c>
      <c r="AD14" s="68">
        <f t="shared" si="1"/>
        <v>100000</v>
      </c>
      <c r="AE14" s="70"/>
      <c r="AF14" s="71" t="s">
        <v>130</v>
      </c>
      <c r="AG14" s="72"/>
      <c r="AH14" s="73"/>
      <c r="AI14" s="36"/>
      <c r="AJ14" s="36"/>
    </row>
    <row r="15" spans="1:37" ht="17.399999999999999" x14ac:dyDescent="0.3">
      <c r="A15" s="57"/>
      <c r="B15" s="76"/>
      <c r="C15" s="7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>
        <f t="shared" si="0"/>
        <v>0</v>
      </c>
      <c r="AD15" s="68">
        <f t="shared" si="1"/>
        <v>0</v>
      </c>
      <c r="AE15" s="78"/>
      <c r="AF15" s="108"/>
      <c r="AG15" s="108"/>
      <c r="AH15" s="108"/>
      <c r="AI15" s="36"/>
      <c r="AJ15" s="36"/>
    </row>
    <row r="16" spans="1:37" ht="17.399999999999999" x14ac:dyDescent="0.3">
      <c r="A16" s="57"/>
      <c r="B16" s="67" t="s">
        <v>39</v>
      </c>
      <c r="C16" s="79" t="s">
        <v>90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>
        <f t="shared" si="0"/>
        <v>0</v>
      </c>
      <c r="AD16" s="68">
        <f t="shared" si="1"/>
        <v>0</v>
      </c>
      <c r="AE16" s="68"/>
      <c r="AF16" s="111" t="s">
        <v>131</v>
      </c>
      <c r="AG16" s="111"/>
      <c r="AH16" s="111"/>
      <c r="AI16" s="36"/>
      <c r="AJ16" s="36"/>
    </row>
    <row r="17" spans="1:36" ht="17.399999999999999" x14ac:dyDescent="0.3">
      <c r="A17" s="57"/>
      <c r="B17" s="80" t="s">
        <v>107</v>
      </c>
      <c r="C17" s="69" t="s">
        <v>96</v>
      </c>
      <c r="D17" s="68"/>
      <c r="E17" s="68"/>
      <c r="F17" s="68"/>
      <c r="G17" s="68"/>
      <c r="H17" s="68"/>
      <c r="I17" s="68"/>
      <c r="J17" s="81"/>
      <c r="K17" s="68"/>
      <c r="L17" s="68"/>
      <c r="M17" s="68"/>
      <c r="N17" s="68"/>
      <c r="O17" s="68"/>
      <c r="P17" s="68">
        <v>50000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>
        <f t="shared" si="0"/>
        <v>2000</v>
      </c>
      <c r="AD17" s="68">
        <f t="shared" si="1"/>
        <v>50000</v>
      </c>
      <c r="AE17" s="82"/>
      <c r="AF17" s="109" t="s">
        <v>132</v>
      </c>
      <c r="AG17" s="109"/>
      <c r="AH17" s="110"/>
      <c r="AI17" s="36"/>
      <c r="AJ17" s="36"/>
    </row>
    <row r="18" spans="1:36" ht="17.399999999999999" x14ac:dyDescent="0.3">
      <c r="A18" s="57"/>
      <c r="B18" s="69" t="s">
        <v>37</v>
      </c>
      <c r="C18" s="69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>
        <f t="shared" si="0"/>
        <v>0</v>
      </c>
      <c r="AD18" s="68">
        <f t="shared" si="1"/>
        <v>0</v>
      </c>
      <c r="AE18" s="70"/>
      <c r="AF18" s="71" t="s">
        <v>37</v>
      </c>
      <c r="AG18" s="72"/>
      <c r="AH18" s="73"/>
      <c r="AI18" s="36"/>
      <c r="AJ18" s="36"/>
    </row>
    <row r="19" spans="1:36" ht="17.399999999999999" x14ac:dyDescent="0.3">
      <c r="A19" s="57"/>
      <c r="B19" s="74" t="s">
        <v>50</v>
      </c>
      <c r="C19" s="75" t="s">
        <v>91</v>
      </c>
      <c r="D19" s="68">
        <v>250000</v>
      </c>
      <c r="E19" s="68"/>
      <c r="F19" s="68"/>
      <c r="G19" s="68"/>
      <c r="H19" s="68"/>
      <c r="I19" s="68"/>
      <c r="J19" s="68">
        <v>110000</v>
      </c>
      <c r="K19" s="68"/>
      <c r="L19" s="68">
        <v>100000</v>
      </c>
      <c r="M19" s="68"/>
      <c r="N19" s="81"/>
      <c r="O19" s="68"/>
      <c r="P19" s="68">
        <v>100000</v>
      </c>
      <c r="Q19" s="68">
        <v>100000</v>
      </c>
      <c r="R19" s="68"/>
      <c r="S19" s="68"/>
      <c r="T19" s="68"/>
      <c r="U19" s="68">
        <v>100000</v>
      </c>
      <c r="V19" s="68">
        <v>100000</v>
      </c>
      <c r="W19" s="68"/>
      <c r="X19" s="68"/>
      <c r="Y19" s="68"/>
      <c r="Z19" s="68"/>
      <c r="AA19" s="68"/>
      <c r="AB19" s="68"/>
      <c r="AC19" s="68">
        <f t="shared" si="0"/>
        <v>34400</v>
      </c>
      <c r="AD19" s="68">
        <f t="shared" si="1"/>
        <v>860000</v>
      </c>
      <c r="AE19" s="78"/>
      <c r="AF19" s="108" t="s">
        <v>50</v>
      </c>
      <c r="AG19" s="108"/>
      <c r="AH19" s="110"/>
      <c r="AI19" s="36"/>
      <c r="AJ19" s="36"/>
    </row>
    <row r="20" spans="1:36" ht="17.399999999999999" x14ac:dyDescent="0.3">
      <c r="A20" s="57"/>
      <c r="B20" s="80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>
        <f t="shared" si="0"/>
        <v>0</v>
      </c>
      <c r="AD20" s="68">
        <f t="shared" si="1"/>
        <v>0</v>
      </c>
      <c r="AE20" s="68"/>
      <c r="AF20" s="110"/>
      <c r="AG20" s="110"/>
      <c r="AH20" s="110"/>
      <c r="AI20" s="36"/>
      <c r="AJ20" s="36"/>
    </row>
    <row r="21" spans="1:36" ht="17.399999999999999" x14ac:dyDescent="0.3">
      <c r="A21" s="57"/>
      <c r="B21" s="67" t="s">
        <v>95</v>
      </c>
      <c r="C21" s="79" t="s">
        <v>93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>
        <f t="shared" si="0"/>
        <v>0</v>
      </c>
      <c r="AD21" s="68">
        <f t="shared" si="1"/>
        <v>0</v>
      </c>
      <c r="AE21" s="68"/>
      <c r="AF21" s="111" t="s">
        <v>95</v>
      </c>
      <c r="AG21" s="111"/>
      <c r="AH21" s="111"/>
      <c r="AI21" s="36"/>
      <c r="AJ21" s="36"/>
    </row>
    <row r="22" spans="1:36" ht="17.399999999999999" x14ac:dyDescent="0.3">
      <c r="A22" s="57"/>
      <c r="B22" s="83" t="s">
        <v>86</v>
      </c>
      <c r="C22" s="79" t="s">
        <v>101</v>
      </c>
      <c r="D22" s="68">
        <v>4000</v>
      </c>
      <c r="E22" s="68"/>
      <c r="F22" s="68"/>
      <c r="G22" s="81"/>
      <c r="H22" s="68"/>
      <c r="I22" s="68">
        <f>$D$22</f>
        <v>4000</v>
      </c>
      <c r="J22" s="68"/>
      <c r="K22" s="68"/>
      <c r="L22" s="68"/>
      <c r="M22" s="81"/>
      <c r="N22" s="68">
        <f>$D$22</f>
        <v>4000</v>
      </c>
      <c r="O22" s="68"/>
      <c r="P22" s="68"/>
      <c r="Q22" s="68"/>
      <c r="R22" s="68"/>
      <c r="S22" s="68">
        <f>$D$22</f>
        <v>4000</v>
      </c>
      <c r="T22" s="68"/>
      <c r="U22" s="68"/>
      <c r="V22" s="68"/>
      <c r="W22" s="68"/>
      <c r="X22" s="68"/>
      <c r="Y22" s="68"/>
      <c r="Z22" s="68"/>
      <c r="AA22" s="68"/>
      <c r="AB22" s="68"/>
      <c r="AC22" s="68">
        <f t="shared" si="0"/>
        <v>640</v>
      </c>
      <c r="AD22" s="68">
        <f t="shared" si="1"/>
        <v>16000</v>
      </c>
      <c r="AE22" s="70"/>
      <c r="AF22" s="71" t="s">
        <v>86</v>
      </c>
      <c r="AG22" s="72"/>
      <c r="AH22" s="73"/>
      <c r="AI22" s="36"/>
      <c r="AJ22" s="36"/>
    </row>
    <row r="23" spans="1:36" ht="17.399999999999999" x14ac:dyDescent="0.3">
      <c r="A23" s="57"/>
      <c r="B23" s="83" t="s">
        <v>105</v>
      </c>
      <c r="C23" s="79"/>
      <c r="D23" s="68">
        <f>58*(450*1.25)</f>
        <v>32625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>
        <f t="shared" si="0"/>
        <v>1305</v>
      </c>
      <c r="AD23" s="68">
        <f t="shared" si="1"/>
        <v>32625</v>
      </c>
      <c r="AE23" s="70"/>
      <c r="AF23" s="71" t="s">
        <v>105</v>
      </c>
      <c r="AG23" s="72"/>
      <c r="AH23" s="73"/>
      <c r="AI23" s="36"/>
      <c r="AJ23" s="36"/>
    </row>
    <row r="24" spans="1:36" ht="17.399999999999999" x14ac:dyDescent="0.3">
      <c r="A24" s="57"/>
      <c r="B24" s="80" t="s">
        <v>83</v>
      </c>
      <c r="C24" s="69" t="s">
        <v>102</v>
      </c>
      <c r="D24" s="84">
        <v>20000</v>
      </c>
      <c r="E24" s="84">
        <v>20000</v>
      </c>
      <c r="F24" s="84">
        <v>20000</v>
      </c>
      <c r="G24" s="84">
        <v>20000</v>
      </c>
      <c r="H24" s="84">
        <v>20000</v>
      </c>
      <c r="I24" s="84">
        <v>20000</v>
      </c>
      <c r="J24" s="84">
        <v>20000</v>
      </c>
      <c r="K24" s="84">
        <v>20000</v>
      </c>
      <c r="L24" s="84">
        <v>20000</v>
      </c>
      <c r="M24" s="84">
        <v>20000</v>
      </c>
      <c r="N24" s="84">
        <v>70000</v>
      </c>
      <c r="O24" s="84">
        <v>20000</v>
      </c>
      <c r="P24" s="84">
        <v>20000</v>
      </c>
      <c r="Q24" s="84">
        <v>20000</v>
      </c>
      <c r="R24" s="84">
        <v>20000</v>
      </c>
      <c r="S24" s="84">
        <v>20000</v>
      </c>
      <c r="T24" s="84">
        <v>20000</v>
      </c>
      <c r="U24" s="84">
        <v>20000</v>
      </c>
      <c r="V24" s="84">
        <v>20000</v>
      </c>
      <c r="W24" s="84">
        <v>20000</v>
      </c>
      <c r="X24" s="84">
        <v>20000</v>
      </c>
      <c r="Y24" s="84">
        <v>20000</v>
      </c>
      <c r="Z24" s="84">
        <v>20000</v>
      </c>
      <c r="AA24" s="84">
        <v>20000</v>
      </c>
      <c r="AB24" s="84">
        <v>20000</v>
      </c>
      <c r="AC24" s="68">
        <f>SUM(D24:AB24)/25</f>
        <v>22000</v>
      </c>
      <c r="AD24" s="68">
        <f t="shared" si="1"/>
        <v>550000</v>
      </c>
      <c r="AE24" s="85"/>
      <c r="AF24" s="128" t="s">
        <v>83</v>
      </c>
      <c r="AG24" s="128"/>
      <c r="AH24" s="108"/>
      <c r="AI24" s="36"/>
      <c r="AJ24" s="36"/>
    </row>
    <row r="25" spans="1:36" ht="17.399999999999999" x14ac:dyDescent="0.3">
      <c r="A25" s="57"/>
      <c r="B25" s="80" t="s">
        <v>84</v>
      </c>
      <c r="C25" s="86" t="s">
        <v>87</v>
      </c>
      <c r="D25" s="68">
        <v>20000</v>
      </c>
      <c r="E25" s="68">
        <v>20000</v>
      </c>
      <c r="F25" s="68">
        <v>20000</v>
      </c>
      <c r="G25" s="68">
        <v>20000</v>
      </c>
      <c r="H25" s="68">
        <v>20000</v>
      </c>
      <c r="I25" s="68">
        <v>20000</v>
      </c>
      <c r="J25" s="68">
        <v>20000</v>
      </c>
      <c r="K25" s="68">
        <v>20000</v>
      </c>
      <c r="L25" s="68">
        <v>20000</v>
      </c>
      <c r="M25" s="68">
        <v>20000</v>
      </c>
      <c r="N25" s="68">
        <v>20000</v>
      </c>
      <c r="O25" s="68">
        <v>20000</v>
      </c>
      <c r="P25" s="68">
        <v>20000</v>
      </c>
      <c r="Q25" s="68">
        <v>20000</v>
      </c>
      <c r="R25" s="68">
        <v>20000</v>
      </c>
      <c r="S25" s="68">
        <v>20000</v>
      </c>
      <c r="T25" s="68">
        <v>20000</v>
      </c>
      <c r="U25" s="68">
        <v>20000</v>
      </c>
      <c r="V25" s="68">
        <v>20000</v>
      </c>
      <c r="W25" s="68">
        <v>20000</v>
      </c>
      <c r="X25" s="68">
        <v>20000</v>
      </c>
      <c r="Y25" s="68">
        <v>20000</v>
      </c>
      <c r="Z25" s="68">
        <v>20000</v>
      </c>
      <c r="AA25" s="68">
        <v>20000</v>
      </c>
      <c r="AB25" s="68">
        <v>20000</v>
      </c>
      <c r="AC25" s="68">
        <f>SUM(D25:AB25)/25</f>
        <v>20000</v>
      </c>
      <c r="AD25" s="68">
        <f t="shared" si="1"/>
        <v>500000</v>
      </c>
      <c r="AE25" s="70"/>
      <c r="AF25" s="71" t="s">
        <v>84</v>
      </c>
      <c r="AG25" s="72"/>
      <c r="AH25" s="73"/>
      <c r="AI25" s="36"/>
      <c r="AJ25" s="36"/>
    </row>
    <row r="26" spans="1:36" ht="17.399999999999999" x14ac:dyDescent="0.3">
      <c r="A26" s="57"/>
      <c r="B26" s="83" t="s">
        <v>133</v>
      </c>
      <c r="C26" s="86" t="s">
        <v>94</v>
      </c>
      <c r="D26" s="68"/>
      <c r="E26" s="68"/>
      <c r="F26" s="68"/>
      <c r="G26" s="68"/>
      <c r="H26" s="68"/>
      <c r="I26" s="68">
        <v>35000</v>
      </c>
      <c r="J26" s="68"/>
      <c r="K26" s="68"/>
      <c r="L26" s="68"/>
      <c r="M26" s="68"/>
      <c r="N26" s="68"/>
      <c r="O26" s="68"/>
      <c r="P26" s="68"/>
      <c r="Q26" s="68"/>
      <c r="R26" s="68">
        <v>50000</v>
      </c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>
        <f t="shared" ref="AC26:AC51" si="2">SUM(D26:AB26)/25</f>
        <v>3400</v>
      </c>
      <c r="AD26" s="68">
        <f t="shared" si="1"/>
        <v>85000</v>
      </c>
      <c r="AE26" s="85"/>
      <c r="AF26" s="128" t="s">
        <v>133</v>
      </c>
      <c r="AG26" s="128"/>
      <c r="AH26" s="110"/>
      <c r="AI26" s="36"/>
      <c r="AJ26" s="36"/>
    </row>
    <row r="27" spans="1:36" ht="17.399999999999999" x14ac:dyDescent="0.3">
      <c r="A27" s="57"/>
      <c r="B27" s="83" t="s">
        <v>85</v>
      </c>
      <c r="C27" s="86" t="s">
        <v>88</v>
      </c>
      <c r="D27" s="68"/>
      <c r="E27" s="68"/>
      <c r="F27" s="68"/>
      <c r="G27" s="68"/>
      <c r="H27" s="68"/>
      <c r="I27" s="68">
        <v>30000</v>
      </c>
      <c r="J27" s="68"/>
      <c r="K27" s="68"/>
      <c r="L27" s="68"/>
      <c r="M27" s="68"/>
      <c r="N27" s="68">
        <v>10000</v>
      </c>
      <c r="O27" s="68"/>
      <c r="P27" s="68"/>
      <c r="Q27" s="68"/>
      <c r="R27" s="68"/>
      <c r="S27" s="68">
        <v>30000</v>
      </c>
      <c r="T27" s="68"/>
      <c r="U27" s="68"/>
      <c r="V27" s="68"/>
      <c r="W27" s="68"/>
      <c r="X27" s="68"/>
      <c r="Y27" s="68"/>
      <c r="Z27" s="68"/>
      <c r="AA27" s="68"/>
      <c r="AB27" s="68"/>
      <c r="AC27" s="68">
        <f t="shared" si="2"/>
        <v>2800</v>
      </c>
      <c r="AD27" s="68">
        <f t="shared" si="1"/>
        <v>70000</v>
      </c>
      <c r="AE27" s="70"/>
      <c r="AF27" s="71" t="s">
        <v>85</v>
      </c>
      <c r="AG27" s="72"/>
      <c r="AH27" s="73"/>
      <c r="AI27" s="36"/>
      <c r="AJ27" s="36"/>
    </row>
    <row r="28" spans="1:36" ht="17.399999999999999" x14ac:dyDescent="0.3">
      <c r="A28" s="57"/>
      <c r="B28" s="83" t="s">
        <v>135</v>
      </c>
      <c r="C28" s="86" t="s">
        <v>106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>
        <f t="shared" si="2"/>
        <v>0</v>
      </c>
      <c r="AD28" s="68">
        <f t="shared" si="1"/>
        <v>0</v>
      </c>
      <c r="AE28" s="70"/>
      <c r="AF28" s="71" t="s">
        <v>135</v>
      </c>
      <c r="AG28" s="72"/>
      <c r="AH28" s="73"/>
      <c r="AI28" s="36"/>
      <c r="AJ28" s="36"/>
    </row>
    <row r="29" spans="1:36" ht="17.399999999999999" x14ac:dyDescent="0.3">
      <c r="A29" s="57"/>
      <c r="B29" s="83" t="s">
        <v>143</v>
      </c>
      <c r="C29" s="86"/>
      <c r="D29" s="68"/>
      <c r="E29" s="68"/>
      <c r="F29" s="68"/>
      <c r="G29" s="68"/>
      <c r="H29" s="68"/>
      <c r="I29" s="68">
        <v>65000</v>
      </c>
      <c r="J29" s="68"/>
      <c r="K29" s="68"/>
      <c r="L29" s="68"/>
      <c r="M29" s="68"/>
      <c r="N29" s="68"/>
      <c r="O29" s="68"/>
      <c r="P29" s="68"/>
      <c r="Q29" s="68"/>
      <c r="R29" s="68">
        <v>65000</v>
      </c>
      <c r="S29" s="68"/>
      <c r="T29" s="68"/>
      <c r="U29" s="68"/>
      <c r="V29" s="68"/>
      <c r="W29" s="68"/>
      <c r="X29" s="68"/>
      <c r="Y29" s="68"/>
      <c r="Z29" s="68"/>
      <c r="AA29" s="68"/>
      <c r="AB29" s="68">
        <v>65000</v>
      </c>
      <c r="AC29" s="68">
        <f t="shared" si="2"/>
        <v>7800</v>
      </c>
      <c r="AD29" s="68">
        <f t="shared" si="1"/>
        <v>195000</v>
      </c>
      <c r="AE29" s="70"/>
      <c r="AF29" s="71" t="s">
        <v>143</v>
      </c>
      <c r="AG29" s="72"/>
      <c r="AH29" s="73"/>
      <c r="AI29" s="36"/>
      <c r="AJ29" s="36"/>
    </row>
    <row r="30" spans="1:36" ht="17.399999999999999" x14ac:dyDescent="0.3">
      <c r="A30" s="57"/>
      <c r="B30" s="83"/>
      <c r="C30" s="86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>
        <f t="shared" si="2"/>
        <v>0</v>
      </c>
      <c r="AD30" s="68">
        <f t="shared" si="1"/>
        <v>0</v>
      </c>
      <c r="AE30" s="78"/>
      <c r="AF30" s="108"/>
      <c r="AG30" s="108"/>
      <c r="AH30" s="110"/>
      <c r="AI30" s="36"/>
      <c r="AJ30" s="36"/>
    </row>
    <row r="31" spans="1:36" ht="17.399999999999999" x14ac:dyDescent="0.3">
      <c r="A31" s="57"/>
      <c r="B31" s="87" t="s">
        <v>40</v>
      </c>
      <c r="C31" s="79" t="s">
        <v>99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>
        <f t="shared" si="2"/>
        <v>0</v>
      </c>
      <c r="AD31" s="68">
        <f t="shared" si="1"/>
        <v>0</v>
      </c>
      <c r="AE31" s="68"/>
      <c r="AF31" s="111" t="s">
        <v>40</v>
      </c>
      <c r="AG31" s="111"/>
      <c r="AH31" s="111"/>
      <c r="AI31" s="36"/>
      <c r="AJ31" s="36"/>
    </row>
    <row r="32" spans="1:36" ht="17.399999999999999" x14ac:dyDescent="0.3">
      <c r="A32" s="57"/>
      <c r="B32" s="79" t="s">
        <v>48</v>
      </c>
      <c r="C32" s="79" t="s">
        <v>108</v>
      </c>
      <c r="D32" s="88"/>
      <c r="E32" s="68"/>
      <c r="F32" s="68"/>
      <c r="G32" s="68"/>
      <c r="H32" s="68"/>
      <c r="I32" s="68"/>
      <c r="J32" s="68"/>
      <c r="K32" s="68"/>
      <c r="L32" s="68"/>
      <c r="M32" s="68">
        <v>30000</v>
      </c>
      <c r="N32" s="68">
        <v>5000</v>
      </c>
      <c r="O32" s="68"/>
      <c r="P32" s="68"/>
      <c r="Q32" s="68"/>
      <c r="R32" s="68"/>
      <c r="S32" s="68"/>
      <c r="T32" s="68">
        <v>20000</v>
      </c>
      <c r="U32" s="68"/>
      <c r="V32" s="68"/>
      <c r="W32" s="68"/>
      <c r="X32" s="68"/>
      <c r="Y32" s="68"/>
      <c r="Z32" s="68"/>
      <c r="AA32" s="68"/>
      <c r="AB32" s="68"/>
      <c r="AC32" s="68">
        <f t="shared" si="2"/>
        <v>2200</v>
      </c>
      <c r="AD32" s="68">
        <f t="shared" si="1"/>
        <v>55000</v>
      </c>
      <c r="AE32" s="82"/>
      <c r="AF32" s="109" t="s">
        <v>48</v>
      </c>
      <c r="AG32" s="109"/>
      <c r="AH32" s="110"/>
      <c r="AI32" s="36"/>
      <c r="AJ32" s="36"/>
    </row>
    <row r="33" spans="1:36" ht="17.399999999999999" x14ac:dyDescent="0.3">
      <c r="A33" s="57"/>
      <c r="B33" s="79" t="s">
        <v>117</v>
      </c>
      <c r="C33" s="79" t="s">
        <v>110</v>
      </c>
      <c r="D33" s="89"/>
      <c r="E33" s="68">
        <v>10000</v>
      </c>
      <c r="F33" s="89"/>
      <c r="G33" s="68"/>
      <c r="H33" s="89"/>
      <c r="I33" s="68"/>
      <c r="J33" s="84">
        <v>10000</v>
      </c>
      <c r="K33" s="68"/>
      <c r="L33" s="89"/>
      <c r="M33" s="68"/>
      <c r="N33" s="89"/>
      <c r="O33" s="68">
        <v>10000</v>
      </c>
      <c r="P33" s="89"/>
      <c r="Q33" s="68"/>
      <c r="R33" s="89"/>
      <c r="S33" s="68"/>
      <c r="T33" s="84">
        <v>10000</v>
      </c>
      <c r="U33" s="68"/>
      <c r="V33" s="89"/>
      <c r="W33" s="68"/>
      <c r="X33" s="68"/>
      <c r="Y33" s="68"/>
      <c r="Z33" s="68"/>
      <c r="AA33" s="68"/>
      <c r="AB33" s="68"/>
      <c r="AC33" s="68">
        <f t="shared" si="2"/>
        <v>1600</v>
      </c>
      <c r="AD33" s="68">
        <f t="shared" si="1"/>
        <v>40000</v>
      </c>
      <c r="AE33" s="70"/>
      <c r="AF33" s="71" t="s">
        <v>136</v>
      </c>
      <c r="AG33" s="72"/>
      <c r="AH33" s="73"/>
      <c r="AI33" s="36"/>
      <c r="AJ33" s="36"/>
    </row>
    <row r="34" spans="1:36" ht="17.399999999999999" x14ac:dyDescent="0.3">
      <c r="A34" s="57"/>
      <c r="B34" s="79"/>
      <c r="C34" s="79"/>
      <c r="D34" s="89"/>
      <c r="E34" s="68"/>
      <c r="F34" s="89"/>
      <c r="G34" s="68"/>
      <c r="H34" s="89"/>
      <c r="I34" s="68"/>
      <c r="J34" s="84"/>
      <c r="K34" s="68"/>
      <c r="L34" s="89"/>
      <c r="M34" s="68"/>
      <c r="N34" s="89"/>
      <c r="O34" s="68"/>
      <c r="P34" s="89"/>
      <c r="Q34" s="68"/>
      <c r="R34" s="89"/>
      <c r="S34" s="68"/>
      <c r="T34" s="84"/>
      <c r="U34" s="68"/>
      <c r="V34" s="89"/>
      <c r="W34" s="68"/>
      <c r="X34" s="68"/>
      <c r="Y34" s="68"/>
      <c r="Z34" s="68"/>
      <c r="AA34" s="68"/>
      <c r="AB34" s="68"/>
      <c r="AC34" s="68"/>
      <c r="AD34" s="68"/>
      <c r="AE34" s="90"/>
      <c r="AF34" s="91"/>
      <c r="AG34" s="92"/>
      <c r="AH34" s="73"/>
      <c r="AI34" s="36"/>
      <c r="AJ34" s="36"/>
    </row>
    <row r="35" spans="1:36" ht="17.399999999999999" x14ac:dyDescent="0.3">
      <c r="A35" s="57"/>
      <c r="B35" s="67" t="s">
        <v>119</v>
      </c>
      <c r="C35" s="79" t="s">
        <v>100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>
        <v>300000</v>
      </c>
      <c r="P35" s="68">
        <v>450000</v>
      </c>
      <c r="Q35" s="68">
        <v>600000</v>
      </c>
      <c r="R35" s="68">
        <v>390000</v>
      </c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>
        <f t="shared" si="2"/>
        <v>69600</v>
      </c>
      <c r="AD35" s="68">
        <f t="shared" si="1"/>
        <v>1740000</v>
      </c>
      <c r="AE35" s="78"/>
      <c r="AF35" s="135" t="s">
        <v>119</v>
      </c>
      <c r="AG35" s="135"/>
      <c r="AH35" s="111"/>
      <c r="AI35" s="36"/>
      <c r="AJ35" s="36"/>
    </row>
    <row r="36" spans="1:36" ht="17.399999999999999" x14ac:dyDescent="0.3">
      <c r="A36" s="57"/>
      <c r="B36" s="93" t="s">
        <v>144</v>
      </c>
      <c r="C36" s="79"/>
      <c r="D36" s="68"/>
      <c r="E36" s="68"/>
      <c r="F36" s="68"/>
      <c r="G36" s="68"/>
      <c r="H36" s="68"/>
      <c r="I36" s="68"/>
      <c r="J36" s="68"/>
      <c r="K36" s="68"/>
      <c r="L36" s="68">
        <v>25000</v>
      </c>
      <c r="M36" s="68"/>
      <c r="N36" s="68">
        <v>60000</v>
      </c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>
        <f>SUM(D36:AB36)/25</f>
        <v>3400</v>
      </c>
      <c r="AD36" s="68">
        <f>SUM(D36:AB36)</f>
        <v>85000</v>
      </c>
      <c r="AE36" s="78"/>
      <c r="AF36" s="129" t="s">
        <v>144</v>
      </c>
      <c r="AG36" s="130"/>
      <c r="AH36" s="131"/>
      <c r="AI36" s="36"/>
      <c r="AJ36" s="36"/>
    </row>
    <row r="37" spans="1:36" ht="17.399999999999999" x14ac:dyDescent="0.3">
      <c r="A37" s="57"/>
      <c r="B37" s="79"/>
      <c r="C37" s="79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>
        <f t="shared" si="2"/>
        <v>0</v>
      </c>
      <c r="AD37" s="68">
        <f t="shared" si="1"/>
        <v>0</v>
      </c>
      <c r="AE37" s="68"/>
      <c r="AF37" s="110"/>
      <c r="AG37" s="110"/>
      <c r="AH37" s="110"/>
      <c r="AI37" s="36"/>
      <c r="AJ37" s="36"/>
    </row>
    <row r="38" spans="1:36" ht="17.399999999999999" x14ac:dyDescent="0.3">
      <c r="A38" s="57"/>
      <c r="B38" s="87" t="s">
        <v>52</v>
      </c>
      <c r="C38" s="8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>
        <f t="shared" si="2"/>
        <v>0</v>
      </c>
      <c r="AD38" s="68">
        <f t="shared" si="1"/>
        <v>0</v>
      </c>
      <c r="AE38" s="70"/>
      <c r="AF38" s="125" t="s">
        <v>52</v>
      </c>
      <c r="AG38" s="126"/>
      <c r="AH38" s="127"/>
      <c r="AI38" s="36"/>
      <c r="AJ38" s="36"/>
    </row>
    <row r="39" spans="1:36" ht="17.399999999999999" x14ac:dyDescent="0.3">
      <c r="A39" s="57"/>
      <c r="B39" s="79" t="s">
        <v>54</v>
      </c>
      <c r="C39" s="79" t="s">
        <v>111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>
        <v>200000</v>
      </c>
      <c r="T39" s="68"/>
      <c r="U39" s="68"/>
      <c r="V39" s="68"/>
      <c r="W39" s="68"/>
      <c r="X39" s="68"/>
      <c r="Y39" s="68"/>
      <c r="Z39" s="68"/>
      <c r="AA39" s="68"/>
      <c r="AB39" s="68"/>
      <c r="AC39" s="68">
        <f t="shared" si="2"/>
        <v>8000</v>
      </c>
      <c r="AD39" s="68">
        <f t="shared" si="1"/>
        <v>200000</v>
      </c>
      <c r="AE39" s="70"/>
      <c r="AF39" s="71" t="s">
        <v>54</v>
      </c>
      <c r="AG39" s="72"/>
      <c r="AH39" s="73"/>
      <c r="AI39" s="36"/>
      <c r="AJ39" s="36"/>
    </row>
    <row r="40" spans="1:36" ht="17.399999999999999" x14ac:dyDescent="0.3">
      <c r="A40" s="57"/>
      <c r="B40" s="79" t="s">
        <v>53</v>
      </c>
      <c r="C40" s="79"/>
      <c r="D40" s="68"/>
      <c r="E40" s="68"/>
      <c r="F40" s="68">
        <v>15000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>
        <f t="shared" si="2"/>
        <v>600</v>
      </c>
      <c r="AD40" s="68">
        <f t="shared" si="1"/>
        <v>15000</v>
      </c>
      <c r="AE40" s="70"/>
      <c r="AF40" s="129" t="s">
        <v>53</v>
      </c>
      <c r="AG40" s="130"/>
      <c r="AH40" s="131"/>
      <c r="AI40" s="36"/>
      <c r="AJ40" s="36"/>
    </row>
    <row r="41" spans="1:36" ht="17.399999999999999" x14ac:dyDescent="0.3">
      <c r="A41" s="57"/>
      <c r="B41" s="79" t="s">
        <v>109</v>
      </c>
      <c r="C41" s="79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>
        <f t="shared" si="2"/>
        <v>0</v>
      </c>
      <c r="AD41" s="68">
        <f t="shared" si="1"/>
        <v>0</v>
      </c>
      <c r="AE41" s="70"/>
      <c r="AF41" s="71" t="s">
        <v>137</v>
      </c>
      <c r="AG41" s="72"/>
      <c r="AH41" s="73"/>
      <c r="AI41" s="36"/>
      <c r="AJ41" s="36"/>
    </row>
    <row r="42" spans="1:36" ht="17.399999999999999" x14ac:dyDescent="0.3">
      <c r="A42" s="57"/>
      <c r="B42" s="79"/>
      <c r="C42" s="79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>
        <f t="shared" si="2"/>
        <v>0</v>
      </c>
      <c r="AD42" s="68">
        <f t="shared" si="1"/>
        <v>0</v>
      </c>
      <c r="AE42" s="70"/>
      <c r="AF42" s="71"/>
      <c r="AG42" s="72"/>
      <c r="AH42" s="73"/>
      <c r="AI42" s="36"/>
      <c r="AJ42" s="36"/>
    </row>
    <row r="43" spans="1:36" s="25" customFormat="1" ht="17.399999999999999" x14ac:dyDescent="0.3">
      <c r="A43" s="94"/>
      <c r="B43" s="75" t="s">
        <v>103</v>
      </c>
      <c r="C43" s="75"/>
      <c r="D43" s="95">
        <v>30000</v>
      </c>
      <c r="E43" s="95">
        <v>30000</v>
      </c>
      <c r="F43" s="95">
        <v>30000</v>
      </c>
      <c r="G43" s="95">
        <v>30000</v>
      </c>
      <c r="H43" s="95">
        <v>30000</v>
      </c>
      <c r="I43" s="95">
        <v>40000</v>
      </c>
      <c r="J43" s="95">
        <v>40000</v>
      </c>
      <c r="K43" s="95">
        <v>40000</v>
      </c>
      <c r="L43" s="95">
        <v>40000</v>
      </c>
      <c r="M43" s="95">
        <v>40000</v>
      </c>
      <c r="N43" s="95">
        <v>40000</v>
      </c>
      <c r="O43" s="95">
        <v>40000</v>
      </c>
      <c r="P43" s="95">
        <v>40000</v>
      </c>
      <c r="Q43" s="95">
        <v>40000</v>
      </c>
      <c r="R43" s="95">
        <v>50000</v>
      </c>
      <c r="S43" s="95">
        <v>50000</v>
      </c>
      <c r="T43" s="95">
        <v>50000</v>
      </c>
      <c r="U43" s="95">
        <v>50000</v>
      </c>
      <c r="V43" s="95">
        <v>50000</v>
      </c>
      <c r="W43" s="95">
        <v>50000</v>
      </c>
      <c r="X43" s="95">
        <v>50000</v>
      </c>
      <c r="Y43" s="95">
        <v>50000</v>
      </c>
      <c r="Z43" s="95">
        <v>50000</v>
      </c>
      <c r="AA43" s="95">
        <v>50000</v>
      </c>
      <c r="AB43" s="95">
        <v>50000</v>
      </c>
      <c r="AC43" s="68">
        <f t="shared" si="2"/>
        <v>42400</v>
      </c>
      <c r="AD43" s="68">
        <f t="shared" si="1"/>
        <v>1060000</v>
      </c>
      <c r="AE43" s="70"/>
      <c r="AF43" s="132" t="s">
        <v>138</v>
      </c>
      <c r="AG43" s="133"/>
      <c r="AH43" s="134"/>
      <c r="AI43" s="37"/>
      <c r="AJ43" s="37"/>
    </row>
    <row r="44" spans="1:36" ht="17.399999999999999" x14ac:dyDescent="0.3">
      <c r="A44" s="57"/>
      <c r="B44" s="79"/>
      <c r="C44" s="79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>
        <f t="shared" si="2"/>
        <v>0</v>
      </c>
      <c r="AD44" s="68">
        <f t="shared" si="1"/>
        <v>0</v>
      </c>
      <c r="AE44" s="70"/>
      <c r="AF44" s="71"/>
      <c r="AG44" s="72"/>
      <c r="AH44" s="73"/>
      <c r="AI44" s="36"/>
      <c r="AJ44" s="36"/>
    </row>
    <row r="45" spans="1:36" ht="17.399999999999999" x14ac:dyDescent="0.3">
      <c r="A45" s="57"/>
      <c r="B45" s="87" t="s">
        <v>41</v>
      </c>
      <c r="C45" s="8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>
        <f t="shared" si="2"/>
        <v>0</v>
      </c>
      <c r="AD45" s="68">
        <f t="shared" si="1"/>
        <v>0</v>
      </c>
      <c r="AE45" s="68"/>
      <c r="AF45" s="111" t="s">
        <v>41</v>
      </c>
      <c r="AG45" s="111"/>
      <c r="AH45" s="111"/>
      <c r="AI45" s="36"/>
      <c r="AJ45" s="36"/>
    </row>
    <row r="46" spans="1:36" ht="17.399999999999999" x14ac:dyDescent="0.3">
      <c r="A46" s="57"/>
      <c r="B46" s="79" t="s">
        <v>118</v>
      </c>
      <c r="C46" s="79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>
        <f t="shared" si="2"/>
        <v>0</v>
      </c>
      <c r="AD46" s="68">
        <f t="shared" si="1"/>
        <v>0</v>
      </c>
      <c r="AE46" s="68"/>
      <c r="AF46" s="110" t="s">
        <v>118</v>
      </c>
      <c r="AG46" s="110"/>
      <c r="AH46" s="110"/>
      <c r="AI46" s="36"/>
      <c r="AJ46" s="36"/>
    </row>
    <row r="47" spans="1:36" ht="17.399999999999999" x14ac:dyDescent="0.3">
      <c r="A47" s="57"/>
      <c r="B47" s="67"/>
      <c r="C47" s="87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>
        <f t="shared" si="2"/>
        <v>0</v>
      </c>
      <c r="AD47" s="68">
        <f t="shared" si="1"/>
        <v>0</v>
      </c>
      <c r="AE47" s="68"/>
      <c r="AF47" s="110"/>
      <c r="AG47" s="110"/>
      <c r="AH47" s="110"/>
      <c r="AI47" s="36"/>
      <c r="AJ47" s="36"/>
    </row>
    <row r="48" spans="1:36" ht="17.399999999999999" x14ac:dyDescent="0.3">
      <c r="A48" s="57"/>
      <c r="B48" s="67" t="s">
        <v>120</v>
      </c>
      <c r="C48" s="6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>
        <f t="shared" si="2"/>
        <v>0</v>
      </c>
      <c r="AD48" s="68">
        <f t="shared" si="1"/>
        <v>0</v>
      </c>
      <c r="AE48" s="68"/>
      <c r="AF48" s="111" t="s">
        <v>120</v>
      </c>
      <c r="AG48" s="111"/>
      <c r="AH48" s="111"/>
      <c r="AI48" s="36"/>
      <c r="AJ48" s="36"/>
    </row>
    <row r="49" spans="1:36" ht="17.399999999999999" x14ac:dyDescent="0.3">
      <c r="A49" s="96"/>
      <c r="B49" s="83" t="s">
        <v>125</v>
      </c>
      <c r="C49" s="83"/>
      <c r="D49" s="68">
        <v>20000</v>
      </c>
      <c r="E49" s="68"/>
      <c r="F49" s="68"/>
      <c r="G49" s="68"/>
      <c r="H49" s="68">
        <v>5000</v>
      </c>
      <c r="I49" s="68"/>
      <c r="J49" s="68"/>
      <c r="K49" s="68"/>
      <c r="L49" s="68">
        <v>5000</v>
      </c>
      <c r="M49" s="68"/>
      <c r="N49" s="68"/>
      <c r="O49" s="68"/>
      <c r="P49" s="68">
        <v>5000</v>
      </c>
      <c r="Q49" s="68"/>
      <c r="R49" s="68"/>
      <c r="S49" s="68"/>
      <c r="T49" s="68">
        <v>5000</v>
      </c>
      <c r="U49" s="68"/>
      <c r="V49" s="68"/>
      <c r="W49" s="68"/>
      <c r="X49" s="68"/>
      <c r="Y49" s="68"/>
      <c r="Z49" s="68"/>
      <c r="AA49" s="68"/>
      <c r="AB49" s="68"/>
      <c r="AC49" s="68">
        <f t="shared" si="2"/>
        <v>1600</v>
      </c>
      <c r="AD49" s="68">
        <f t="shared" si="1"/>
        <v>40000</v>
      </c>
      <c r="AE49" s="68"/>
      <c r="AF49" s="110" t="s">
        <v>125</v>
      </c>
      <c r="AG49" s="110"/>
      <c r="AH49" s="110"/>
      <c r="AI49" s="36"/>
      <c r="AJ49" s="36"/>
    </row>
    <row r="50" spans="1:36" ht="17.399999999999999" x14ac:dyDescent="0.3">
      <c r="A50" s="96"/>
      <c r="B50" s="83"/>
      <c r="C50" s="83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>
        <f t="shared" si="2"/>
        <v>0</v>
      </c>
      <c r="AD50" s="68">
        <f t="shared" si="1"/>
        <v>0</v>
      </c>
      <c r="AE50" s="68"/>
      <c r="AF50" s="110"/>
      <c r="AG50" s="110"/>
      <c r="AH50" s="110"/>
      <c r="AI50" s="36"/>
      <c r="AJ50" s="36"/>
    </row>
    <row r="51" spans="1:36" ht="18" thickBot="1" x14ac:dyDescent="0.35">
      <c r="A51" s="97"/>
      <c r="B51" s="98" t="s">
        <v>139</v>
      </c>
      <c r="C51" s="98"/>
      <c r="D51" s="99">
        <f t="shared" ref="D51:AD51" si="3">SUM(D6:D50)*0.05</f>
        <v>18831.25</v>
      </c>
      <c r="E51" s="99">
        <f t="shared" si="3"/>
        <v>4000</v>
      </c>
      <c r="F51" s="99">
        <f t="shared" si="3"/>
        <v>4250</v>
      </c>
      <c r="G51" s="99">
        <f t="shared" si="3"/>
        <v>4750</v>
      </c>
      <c r="H51" s="99">
        <f t="shared" si="3"/>
        <v>5250</v>
      </c>
      <c r="I51" s="99">
        <f t="shared" si="3"/>
        <v>12200</v>
      </c>
      <c r="J51" s="99">
        <f t="shared" si="3"/>
        <v>13250</v>
      </c>
      <c r="K51" s="99">
        <f t="shared" si="3"/>
        <v>8000</v>
      </c>
      <c r="L51" s="99">
        <f t="shared" si="3"/>
        <v>14250</v>
      </c>
      <c r="M51" s="99">
        <f t="shared" si="3"/>
        <v>8000</v>
      </c>
      <c r="N51" s="99">
        <f t="shared" si="3"/>
        <v>11950</v>
      </c>
      <c r="O51" s="99">
        <f t="shared" si="3"/>
        <v>19500</v>
      </c>
      <c r="P51" s="99">
        <f t="shared" si="3"/>
        <v>34250</v>
      </c>
      <c r="Q51" s="99">
        <f t="shared" si="3"/>
        <v>40250</v>
      </c>
      <c r="R51" s="99">
        <f t="shared" si="3"/>
        <v>37250</v>
      </c>
      <c r="S51" s="99">
        <f t="shared" si="3"/>
        <v>16200</v>
      </c>
      <c r="T51" s="99">
        <f t="shared" si="3"/>
        <v>6250</v>
      </c>
      <c r="U51" s="99">
        <f t="shared" si="3"/>
        <v>9500</v>
      </c>
      <c r="V51" s="99">
        <f t="shared" si="3"/>
        <v>10750</v>
      </c>
      <c r="W51" s="99">
        <f t="shared" si="3"/>
        <v>7000</v>
      </c>
      <c r="X51" s="99">
        <f t="shared" si="3"/>
        <v>4500</v>
      </c>
      <c r="Y51" s="99">
        <f t="shared" si="3"/>
        <v>4500</v>
      </c>
      <c r="Z51" s="99">
        <f t="shared" si="3"/>
        <v>4500</v>
      </c>
      <c r="AA51" s="99">
        <f t="shared" si="3"/>
        <v>4500</v>
      </c>
      <c r="AB51" s="99">
        <f t="shared" si="3"/>
        <v>7750</v>
      </c>
      <c r="AC51" s="68">
        <f t="shared" si="2"/>
        <v>12457.25</v>
      </c>
      <c r="AD51" s="99">
        <f t="shared" si="3"/>
        <v>311431.25</v>
      </c>
      <c r="AE51" s="100"/>
      <c r="AF51" s="110" t="s">
        <v>140</v>
      </c>
      <c r="AG51" s="110"/>
      <c r="AH51" s="110"/>
      <c r="AI51" s="36"/>
      <c r="AJ51" s="36"/>
    </row>
    <row r="52" spans="1:36" ht="25.5" customHeight="1" thickBot="1" x14ac:dyDescent="0.35">
      <c r="A52" s="123" t="s">
        <v>44</v>
      </c>
      <c r="B52" s="124"/>
      <c r="C52" s="101"/>
      <c r="D52" s="102">
        <f>SUM(D6:D51)</f>
        <v>395456.25</v>
      </c>
      <c r="E52" s="102">
        <f t="shared" ref="E52:AD52" si="4">SUM(E6:E51)</f>
        <v>84000</v>
      </c>
      <c r="F52" s="102">
        <f t="shared" si="4"/>
        <v>89250</v>
      </c>
      <c r="G52" s="102">
        <f t="shared" si="4"/>
        <v>99750</v>
      </c>
      <c r="H52" s="102">
        <f t="shared" si="4"/>
        <v>110250</v>
      </c>
      <c r="I52" s="102">
        <f t="shared" si="4"/>
        <v>256200</v>
      </c>
      <c r="J52" s="102">
        <f t="shared" si="4"/>
        <v>278250</v>
      </c>
      <c r="K52" s="102">
        <f t="shared" si="4"/>
        <v>168000</v>
      </c>
      <c r="L52" s="102">
        <f t="shared" si="4"/>
        <v>299250</v>
      </c>
      <c r="M52" s="102">
        <f t="shared" si="4"/>
        <v>168000</v>
      </c>
      <c r="N52" s="102">
        <f t="shared" si="4"/>
        <v>250950</v>
      </c>
      <c r="O52" s="102">
        <f t="shared" si="4"/>
        <v>409500</v>
      </c>
      <c r="P52" s="102">
        <f t="shared" si="4"/>
        <v>719250</v>
      </c>
      <c r="Q52" s="102">
        <f t="shared" si="4"/>
        <v>845250</v>
      </c>
      <c r="R52" s="102">
        <f>SUM(R6:R51)</f>
        <v>782250</v>
      </c>
      <c r="S52" s="102">
        <f>SUM(S6:S51)</f>
        <v>340200</v>
      </c>
      <c r="T52" s="102">
        <f>SUM(T6:T51)</f>
        <v>131250</v>
      </c>
      <c r="U52" s="102">
        <f>SUM(U6:U51)</f>
        <v>199500</v>
      </c>
      <c r="V52" s="102">
        <f>SUM(V6:V51)</f>
        <v>225750</v>
      </c>
      <c r="W52" s="103">
        <f t="shared" si="4"/>
        <v>147000</v>
      </c>
      <c r="X52" s="103">
        <f t="shared" si="4"/>
        <v>94500</v>
      </c>
      <c r="Y52" s="103">
        <f t="shared" si="4"/>
        <v>94500</v>
      </c>
      <c r="Z52" s="103">
        <f t="shared" si="4"/>
        <v>94500</v>
      </c>
      <c r="AA52" s="103">
        <f t="shared" si="4"/>
        <v>94500</v>
      </c>
      <c r="AB52" s="103">
        <f t="shared" si="4"/>
        <v>162750</v>
      </c>
      <c r="AC52" s="104">
        <f t="shared" si="4"/>
        <v>261602.25</v>
      </c>
      <c r="AD52" s="105">
        <f t="shared" si="4"/>
        <v>6540056.25</v>
      </c>
      <c r="AE52" s="106"/>
      <c r="AF52" s="111" t="s">
        <v>142</v>
      </c>
      <c r="AG52" s="111"/>
      <c r="AH52" s="111"/>
      <c r="AI52" s="36"/>
      <c r="AJ52" s="36"/>
    </row>
    <row r="53" spans="1:36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4"/>
      <c r="Y53" s="32"/>
      <c r="Z53" s="34"/>
      <c r="AA53" s="34"/>
      <c r="AB53" s="34"/>
      <c r="AC53" s="35"/>
    </row>
    <row r="54" spans="1:36" x14ac:dyDescent="0.25">
      <c r="V54" s="22">
        <v>5566</v>
      </c>
      <c r="W54" s="22">
        <v>75</v>
      </c>
      <c r="AC54" s="24">
        <f>V54*W54</f>
        <v>417450</v>
      </c>
    </row>
    <row r="55" spans="1:36" x14ac:dyDescent="0.25">
      <c r="W55" s="22">
        <v>83</v>
      </c>
      <c r="AC55" s="24">
        <f>V54*W55</f>
        <v>461978</v>
      </c>
    </row>
    <row r="58" spans="1:36" x14ac:dyDescent="0.25">
      <c r="AE58" s="29"/>
    </row>
    <row r="61" spans="1:36" s="26" customFormat="1" x14ac:dyDescent="0.25">
      <c r="Y61" s="31"/>
    </row>
    <row r="62" spans="1:36" s="26" customFormat="1" x14ac:dyDescent="0.25">
      <c r="C62" s="27" t="s">
        <v>112</v>
      </c>
      <c r="D62" s="28">
        <v>2011</v>
      </c>
      <c r="E62" s="28">
        <v>2012</v>
      </c>
      <c r="F62" s="28">
        <v>2013</v>
      </c>
      <c r="G62" s="28">
        <v>2014</v>
      </c>
      <c r="H62" s="28">
        <v>2015</v>
      </c>
      <c r="I62" s="28">
        <v>2016</v>
      </c>
      <c r="J62" s="28">
        <v>2017</v>
      </c>
      <c r="K62" s="28">
        <v>2018</v>
      </c>
      <c r="L62" s="28">
        <v>2019</v>
      </c>
      <c r="M62" s="28">
        <v>2020</v>
      </c>
      <c r="N62" s="28">
        <v>2021</v>
      </c>
      <c r="O62" s="28">
        <v>2022</v>
      </c>
      <c r="P62" s="28">
        <v>2023</v>
      </c>
      <c r="Q62" s="28">
        <v>2024</v>
      </c>
      <c r="R62" s="28">
        <v>2025</v>
      </c>
      <c r="S62" s="28">
        <v>2026</v>
      </c>
      <c r="T62" s="28">
        <v>2027</v>
      </c>
      <c r="U62" s="28">
        <v>2028</v>
      </c>
      <c r="V62" s="28">
        <v>2029</v>
      </c>
      <c r="W62" s="28">
        <v>2030</v>
      </c>
      <c r="X62" s="28">
        <v>2031</v>
      </c>
      <c r="Y62" s="28">
        <v>2032</v>
      </c>
      <c r="Z62" s="28">
        <v>2033</v>
      </c>
      <c r="AA62" s="28">
        <v>2034</v>
      </c>
      <c r="AB62" s="28">
        <v>2035</v>
      </c>
    </row>
    <row r="63" spans="1:36" s="26" customFormat="1" ht="13.2" x14ac:dyDescent="0.25">
      <c r="C63" s="27" t="s">
        <v>113</v>
      </c>
      <c r="D63" s="26">
        <f>$AC$52</f>
        <v>261602.25</v>
      </c>
      <c r="E63" s="26">
        <f t="shared" ref="E63:AB63" si="5">$AC$52</f>
        <v>261602.25</v>
      </c>
      <c r="F63" s="26">
        <f t="shared" si="5"/>
        <v>261602.25</v>
      </c>
      <c r="G63" s="26">
        <f t="shared" si="5"/>
        <v>261602.25</v>
      </c>
      <c r="H63" s="26">
        <f t="shared" si="5"/>
        <v>261602.25</v>
      </c>
      <c r="I63" s="26">
        <f t="shared" si="5"/>
        <v>261602.25</v>
      </c>
      <c r="J63" s="26">
        <f t="shared" si="5"/>
        <v>261602.25</v>
      </c>
      <c r="K63" s="26">
        <f t="shared" si="5"/>
        <v>261602.25</v>
      </c>
      <c r="L63" s="26">
        <f t="shared" si="5"/>
        <v>261602.25</v>
      </c>
      <c r="M63" s="26">
        <f t="shared" si="5"/>
        <v>261602.25</v>
      </c>
      <c r="N63" s="26">
        <f t="shared" si="5"/>
        <v>261602.25</v>
      </c>
      <c r="O63" s="26">
        <f t="shared" si="5"/>
        <v>261602.25</v>
      </c>
      <c r="P63" s="26">
        <f t="shared" si="5"/>
        <v>261602.25</v>
      </c>
      <c r="Q63" s="26">
        <f t="shared" si="5"/>
        <v>261602.25</v>
      </c>
      <c r="R63" s="26">
        <f t="shared" si="5"/>
        <v>261602.25</v>
      </c>
      <c r="S63" s="26">
        <f t="shared" si="5"/>
        <v>261602.25</v>
      </c>
      <c r="T63" s="26">
        <f t="shared" si="5"/>
        <v>261602.25</v>
      </c>
      <c r="U63" s="26">
        <f t="shared" si="5"/>
        <v>261602.25</v>
      </c>
      <c r="V63" s="26">
        <f t="shared" si="5"/>
        <v>261602.25</v>
      </c>
      <c r="W63" s="26">
        <f t="shared" si="5"/>
        <v>261602.25</v>
      </c>
      <c r="X63" s="26">
        <f t="shared" si="5"/>
        <v>261602.25</v>
      </c>
      <c r="Y63" s="26">
        <f t="shared" si="5"/>
        <v>261602.25</v>
      </c>
      <c r="Z63" s="26">
        <f t="shared" si="5"/>
        <v>261602.25</v>
      </c>
      <c r="AA63" s="26">
        <f t="shared" si="5"/>
        <v>261602.25</v>
      </c>
      <c r="AB63" s="26">
        <f t="shared" si="5"/>
        <v>261602.25</v>
      </c>
    </row>
    <row r="64" spans="1:36" s="26" customFormat="1" ht="13.2" x14ac:dyDescent="0.25">
      <c r="C64" s="27" t="s">
        <v>114</v>
      </c>
      <c r="D64" s="26">
        <f>D52</f>
        <v>395456.25</v>
      </c>
      <c r="E64" s="26">
        <f t="shared" ref="E64:W64" si="6">E52</f>
        <v>84000</v>
      </c>
      <c r="F64" s="26">
        <f t="shared" si="6"/>
        <v>89250</v>
      </c>
      <c r="G64" s="26">
        <f t="shared" si="6"/>
        <v>99750</v>
      </c>
      <c r="H64" s="26">
        <f t="shared" si="6"/>
        <v>110250</v>
      </c>
      <c r="I64" s="26">
        <f t="shared" si="6"/>
        <v>256200</v>
      </c>
      <c r="J64" s="26">
        <f t="shared" si="6"/>
        <v>278250</v>
      </c>
      <c r="K64" s="26">
        <f t="shared" si="6"/>
        <v>168000</v>
      </c>
      <c r="L64" s="26">
        <f t="shared" si="6"/>
        <v>299250</v>
      </c>
      <c r="M64" s="26">
        <f t="shared" si="6"/>
        <v>168000</v>
      </c>
      <c r="N64" s="26">
        <f t="shared" si="6"/>
        <v>250950</v>
      </c>
      <c r="O64" s="26">
        <f t="shared" si="6"/>
        <v>409500</v>
      </c>
      <c r="P64" s="26">
        <f t="shared" si="6"/>
        <v>719250</v>
      </c>
      <c r="Q64" s="26">
        <f t="shared" si="6"/>
        <v>845250</v>
      </c>
      <c r="R64" s="26">
        <f t="shared" si="6"/>
        <v>782250</v>
      </c>
      <c r="S64" s="26">
        <f t="shared" si="6"/>
        <v>340200</v>
      </c>
      <c r="T64" s="26">
        <f t="shared" si="6"/>
        <v>131250</v>
      </c>
      <c r="U64" s="26">
        <f t="shared" si="6"/>
        <v>199500</v>
      </c>
      <c r="V64" s="26">
        <f t="shared" si="6"/>
        <v>225750</v>
      </c>
      <c r="W64" s="26">
        <f t="shared" si="6"/>
        <v>147000</v>
      </c>
      <c r="X64" s="26">
        <f>X52</f>
        <v>94500</v>
      </c>
      <c r="Y64" s="26">
        <f>Y52</f>
        <v>94500</v>
      </c>
      <c r="Z64" s="26">
        <f>Z52</f>
        <v>94500</v>
      </c>
      <c r="AA64" s="26">
        <f>AA52</f>
        <v>94500</v>
      </c>
      <c r="AB64" s="26">
        <f>AB52</f>
        <v>162750</v>
      </c>
    </row>
    <row r="65" spans="3:28" s="26" customFormat="1" ht="13.2" x14ac:dyDescent="0.25">
      <c r="C65" s="27" t="s">
        <v>115</v>
      </c>
      <c r="D65" s="26">
        <f>D64-D63</f>
        <v>133854</v>
      </c>
      <c r="E65" s="26">
        <f>D65+E63-E64</f>
        <v>311456.25</v>
      </c>
      <c r="F65" s="26">
        <f>E65+F63-F64</f>
        <v>483808.5</v>
      </c>
      <c r="G65" s="26">
        <f>F65+G63-G64</f>
        <v>645660.75</v>
      </c>
      <c r="H65" s="26">
        <f t="shared" ref="H65:W65" si="7">G65+H63-H64</f>
        <v>797013</v>
      </c>
      <c r="I65" s="26">
        <f t="shared" si="7"/>
        <v>802415.25</v>
      </c>
      <c r="J65" s="26">
        <f t="shared" si="7"/>
        <v>785767.5</v>
      </c>
      <c r="K65" s="26">
        <f t="shared" si="7"/>
        <v>879369.75</v>
      </c>
      <c r="L65" s="26">
        <f t="shared" si="7"/>
        <v>841722</v>
      </c>
      <c r="M65" s="26">
        <f t="shared" si="7"/>
        <v>935324.25</v>
      </c>
      <c r="N65" s="26">
        <f t="shared" si="7"/>
        <v>945976.5</v>
      </c>
      <c r="O65" s="26">
        <f t="shared" si="7"/>
        <v>798078.75</v>
      </c>
      <c r="P65" s="26">
        <f t="shared" si="7"/>
        <v>340431</v>
      </c>
      <c r="Q65" s="26">
        <f t="shared" si="7"/>
        <v>-243216.75</v>
      </c>
      <c r="R65" s="26">
        <f t="shared" si="7"/>
        <v>-763864.5</v>
      </c>
      <c r="S65" s="26">
        <f t="shared" si="7"/>
        <v>-842462.25</v>
      </c>
      <c r="T65" s="26">
        <f t="shared" si="7"/>
        <v>-712110</v>
      </c>
      <c r="U65" s="26">
        <f t="shared" si="7"/>
        <v>-650007.75</v>
      </c>
      <c r="V65" s="26">
        <f>U65+V63-V64</f>
        <v>-614155.5</v>
      </c>
      <c r="W65" s="26">
        <f t="shared" si="7"/>
        <v>-499553.25</v>
      </c>
      <c r="X65" s="26">
        <f>W65+X63-X64</f>
        <v>-332451</v>
      </c>
      <c r="Y65" s="26">
        <f>X65+Y63-Y64</f>
        <v>-165348.75</v>
      </c>
      <c r="Z65" s="26">
        <f>Y65+Z63-Z64</f>
        <v>1753.5</v>
      </c>
      <c r="AA65" s="26">
        <f>Z65+AA63-AA64</f>
        <v>168855.75</v>
      </c>
      <c r="AB65" s="26">
        <f>AA65+AB63-AB64</f>
        <v>267708</v>
      </c>
    </row>
    <row r="76" spans="3:28" ht="17.399999999999999" x14ac:dyDescent="0.3">
      <c r="S76" s="41"/>
    </row>
  </sheetData>
  <mergeCells count="39">
    <mergeCell ref="AF7:AH7"/>
    <mergeCell ref="AF47:AH47"/>
    <mergeCell ref="AF9:AH9"/>
    <mergeCell ref="AF24:AH24"/>
    <mergeCell ref="AF19:AH19"/>
    <mergeCell ref="AF40:AH40"/>
    <mergeCell ref="AF17:AH17"/>
    <mergeCell ref="AF21:AH21"/>
    <mergeCell ref="AF43:AH43"/>
    <mergeCell ref="AF10:AH10"/>
    <mergeCell ref="AF35:AH35"/>
    <mergeCell ref="AF26:AH26"/>
    <mergeCell ref="AF36:AH36"/>
    <mergeCell ref="A52:B52"/>
    <mergeCell ref="AF45:AH45"/>
    <mergeCell ref="AF38:AH38"/>
    <mergeCell ref="AF37:AH37"/>
    <mergeCell ref="AF52:AH52"/>
    <mergeCell ref="AF51:AH51"/>
    <mergeCell ref="AF49:AH49"/>
    <mergeCell ref="AF46:AH46"/>
    <mergeCell ref="AF50:AH50"/>
    <mergeCell ref="AF48:AH48"/>
    <mergeCell ref="F1:Q1"/>
    <mergeCell ref="AF15:AH15"/>
    <mergeCell ref="AF32:AH32"/>
    <mergeCell ref="AF30:AH30"/>
    <mergeCell ref="AF31:AH31"/>
    <mergeCell ref="AF6:AH6"/>
    <mergeCell ref="AF20:AH20"/>
    <mergeCell ref="A2:M3"/>
    <mergeCell ref="A4:A5"/>
    <mergeCell ref="B4:B5"/>
    <mergeCell ref="AF8:AH8"/>
    <mergeCell ref="AF16:AH16"/>
    <mergeCell ref="N2:P3"/>
    <mergeCell ref="AD4:AD5"/>
    <mergeCell ref="AF4:AH5"/>
    <mergeCell ref="AC4:AC5"/>
  </mergeCells>
  <phoneticPr fontId="0" type="noConversion"/>
  <pageMargins left="0.78740157480314965" right="0.78740157480314965" top="0.98425196850393704" bottom="0.98425196850393704" header="0" footer="0"/>
  <pageSetup paperSize="9" scale="5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B35" sqref="B35"/>
    </sheetView>
  </sheetViews>
  <sheetFormatPr defaultRowHeight="13.2" x14ac:dyDescent="0.25"/>
  <cols>
    <col min="2" max="2" width="30.109375" bestFit="1" customWidth="1"/>
    <col min="3" max="3" width="41.6640625" bestFit="1" customWidth="1"/>
    <col min="6" max="6" width="12.33203125" bestFit="1" customWidth="1"/>
    <col min="8" max="8" width="19.33203125" customWidth="1"/>
  </cols>
  <sheetData>
    <row r="2" spans="2:8" x14ac:dyDescent="0.25">
      <c r="D2" s="1" t="s">
        <v>1</v>
      </c>
      <c r="E2" s="1" t="s">
        <v>2</v>
      </c>
      <c r="F2" s="1" t="s">
        <v>3</v>
      </c>
      <c r="G2" s="1"/>
      <c r="H2" s="1" t="s">
        <v>0</v>
      </c>
    </row>
    <row r="3" spans="2:8" x14ac:dyDescent="0.25">
      <c r="B3" s="6" t="s">
        <v>6</v>
      </c>
      <c r="C3" s="8" t="s">
        <v>7</v>
      </c>
      <c r="D3" s="1">
        <v>720</v>
      </c>
      <c r="E3" t="s">
        <v>8</v>
      </c>
      <c r="F3" s="2">
        <v>13.85</v>
      </c>
      <c r="H3" s="2">
        <f>F3*D3</f>
        <v>9972</v>
      </c>
    </row>
    <row r="4" spans="2:8" x14ac:dyDescent="0.25">
      <c r="B4" s="6"/>
      <c r="C4" s="8"/>
      <c r="D4" s="1"/>
      <c r="F4" s="2"/>
      <c r="H4" s="2"/>
    </row>
    <row r="5" spans="2:8" x14ac:dyDescent="0.25">
      <c r="B5" s="6" t="s">
        <v>9</v>
      </c>
      <c r="C5" s="8" t="s">
        <v>10</v>
      </c>
      <c r="D5" s="1">
        <v>125</v>
      </c>
      <c r="E5" t="s">
        <v>8</v>
      </c>
      <c r="F5" s="2">
        <v>8.75</v>
      </c>
      <c r="H5" s="2">
        <f>F5*D5</f>
        <v>1093.75</v>
      </c>
    </row>
    <row r="6" spans="2:8" x14ac:dyDescent="0.25">
      <c r="C6" s="4"/>
      <c r="D6" s="1"/>
      <c r="F6" s="2"/>
      <c r="H6" s="2"/>
    </row>
    <row r="7" spans="2:8" ht="13.8" thickBot="1" x14ac:dyDescent="0.3">
      <c r="B7" s="6" t="s">
        <v>11</v>
      </c>
      <c r="C7" s="4" t="s">
        <v>12</v>
      </c>
      <c r="D7" s="1">
        <v>650</v>
      </c>
      <c r="E7" t="s">
        <v>8</v>
      </c>
      <c r="F7" s="2">
        <v>250</v>
      </c>
      <c r="H7" s="7">
        <f>F7*D7</f>
        <v>162500</v>
      </c>
    </row>
    <row r="8" spans="2:8" ht="13.8" thickTop="1" x14ac:dyDescent="0.25">
      <c r="C8" s="4"/>
      <c r="D8" s="1"/>
      <c r="F8" s="2"/>
      <c r="H8" s="2"/>
    </row>
    <row r="9" spans="2:8" ht="15.6" x14ac:dyDescent="0.3">
      <c r="B9" s="9" t="s">
        <v>13</v>
      </c>
      <c r="C9" s="4"/>
      <c r="D9" s="1"/>
      <c r="F9" s="2"/>
      <c r="H9" s="2"/>
    </row>
    <row r="10" spans="2:8" x14ac:dyDescent="0.25">
      <c r="B10" s="16" t="s">
        <v>15</v>
      </c>
      <c r="C10" s="4" t="s">
        <v>16</v>
      </c>
      <c r="D10" s="1">
        <v>150</v>
      </c>
      <c r="E10" t="s">
        <v>8</v>
      </c>
      <c r="F10" s="2">
        <v>45.3</v>
      </c>
      <c r="H10" s="2">
        <f>F10*D10</f>
        <v>6795</v>
      </c>
    </row>
    <row r="11" spans="2:8" x14ac:dyDescent="0.25">
      <c r="B11" s="10"/>
      <c r="C11" s="4"/>
      <c r="D11" s="1"/>
      <c r="F11" s="2"/>
      <c r="H11" s="2"/>
    </row>
    <row r="12" spans="2:8" x14ac:dyDescent="0.25">
      <c r="C12" s="4"/>
      <c r="D12" s="1"/>
      <c r="F12" s="2"/>
      <c r="H12" s="11"/>
    </row>
    <row r="13" spans="2:8" x14ac:dyDescent="0.25">
      <c r="B13" s="17" t="s">
        <v>20</v>
      </c>
      <c r="C13" s="10" t="s">
        <v>21</v>
      </c>
      <c r="D13" s="1">
        <v>150</v>
      </c>
      <c r="E13" t="s">
        <v>8</v>
      </c>
      <c r="F13" s="2">
        <v>45.3</v>
      </c>
      <c r="H13" s="2">
        <f>F13*D13</f>
        <v>6795</v>
      </c>
    </row>
    <row r="14" spans="2:8" x14ac:dyDescent="0.25">
      <c r="B14" s="17" t="s">
        <v>20</v>
      </c>
      <c r="C14" s="4" t="s">
        <v>22</v>
      </c>
      <c r="D14" s="1">
        <v>35</v>
      </c>
      <c r="E14" t="s">
        <v>8</v>
      </c>
      <c r="F14" s="2">
        <v>320</v>
      </c>
      <c r="H14" s="2">
        <f>F14*D14</f>
        <v>11200</v>
      </c>
    </row>
    <row r="15" spans="2:8" x14ac:dyDescent="0.25">
      <c r="B15" s="17" t="s">
        <v>23</v>
      </c>
      <c r="C15" s="4" t="s">
        <v>24</v>
      </c>
      <c r="D15" s="1">
        <v>150</v>
      </c>
      <c r="E15" t="s">
        <v>8</v>
      </c>
      <c r="F15" s="2">
        <v>26.8</v>
      </c>
      <c r="H15" s="2">
        <f>F15*D15</f>
        <v>4020</v>
      </c>
    </row>
    <row r="16" spans="2:8" x14ac:dyDescent="0.25">
      <c r="C16" s="4"/>
      <c r="D16" s="1"/>
      <c r="F16" s="2"/>
      <c r="H16" s="2"/>
    </row>
    <row r="17" spans="1:8" x14ac:dyDescent="0.25">
      <c r="C17" s="4"/>
      <c r="D17" s="1"/>
      <c r="F17" s="2"/>
      <c r="H17" s="2"/>
    </row>
    <row r="18" spans="1:8" x14ac:dyDescent="0.25">
      <c r="B18" s="3" t="s">
        <v>25</v>
      </c>
      <c r="C18" s="4"/>
      <c r="D18" s="1"/>
      <c r="F18" s="2"/>
      <c r="H18" s="2"/>
    </row>
    <row r="19" spans="1:8" x14ac:dyDescent="0.25">
      <c r="B19" s="12" t="s">
        <v>26</v>
      </c>
      <c r="C19" s="4"/>
      <c r="D19" s="1"/>
      <c r="F19" s="2"/>
      <c r="H19" s="2"/>
    </row>
    <row r="20" spans="1:8" x14ac:dyDescent="0.25">
      <c r="A20" s="13">
        <v>2014</v>
      </c>
      <c r="B20" s="18" t="s">
        <v>27</v>
      </c>
      <c r="C20" s="8" t="s">
        <v>28</v>
      </c>
      <c r="D20" s="1">
        <v>500</v>
      </c>
      <c r="E20" t="s">
        <v>8</v>
      </c>
      <c r="F20" s="2">
        <v>2.39</v>
      </c>
      <c r="H20" s="2">
        <f>F20*D20</f>
        <v>1195</v>
      </c>
    </row>
    <row r="21" spans="1:8" x14ac:dyDescent="0.25">
      <c r="B21" s="6" t="s">
        <v>29</v>
      </c>
      <c r="C21" s="4" t="s">
        <v>30</v>
      </c>
      <c r="D21" s="1">
        <v>40</v>
      </c>
      <c r="E21" t="s">
        <v>14</v>
      </c>
      <c r="F21" s="2">
        <v>320</v>
      </c>
      <c r="H21" s="2">
        <f>F21*D21</f>
        <v>12800</v>
      </c>
    </row>
    <row r="22" spans="1:8" x14ac:dyDescent="0.25">
      <c r="B22" s="18" t="s">
        <v>19</v>
      </c>
      <c r="C22" s="4" t="s">
        <v>31</v>
      </c>
      <c r="D22" s="1">
        <v>400</v>
      </c>
      <c r="E22" t="s">
        <v>8</v>
      </c>
      <c r="F22" s="2">
        <v>13.85</v>
      </c>
      <c r="H22" s="2">
        <f>F22*D22</f>
        <v>5540</v>
      </c>
    </row>
    <row r="23" spans="1:8" x14ac:dyDescent="0.25">
      <c r="C23" s="8"/>
      <c r="D23" s="1"/>
      <c r="F23" s="2"/>
      <c r="H23" s="2"/>
    </row>
    <row r="24" spans="1:8" x14ac:dyDescent="0.25">
      <c r="A24" s="13">
        <v>2014</v>
      </c>
      <c r="B24" s="6" t="s">
        <v>33</v>
      </c>
      <c r="C24" s="4"/>
      <c r="D24" s="1"/>
      <c r="F24" s="2"/>
      <c r="H24" s="2"/>
    </row>
    <row r="25" spans="1:8" x14ac:dyDescent="0.25">
      <c r="B25" s="6" t="s">
        <v>17</v>
      </c>
      <c r="C25" s="4" t="s">
        <v>34</v>
      </c>
      <c r="D25" s="1">
        <v>20</v>
      </c>
      <c r="E25" t="s">
        <v>14</v>
      </c>
      <c r="F25" s="2">
        <v>350</v>
      </c>
      <c r="H25" s="2">
        <f>F25*D25</f>
        <v>7000</v>
      </c>
    </row>
    <row r="26" spans="1:8" x14ac:dyDescent="0.25">
      <c r="B26" s="6" t="s">
        <v>18</v>
      </c>
      <c r="C26" s="4" t="s">
        <v>34</v>
      </c>
      <c r="D26" s="1">
        <v>4</v>
      </c>
      <c r="E26" t="s">
        <v>14</v>
      </c>
      <c r="F26" s="2">
        <v>370</v>
      </c>
      <c r="H26" s="2">
        <f>F26*D26</f>
        <v>1480</v>
      </c>
    </row>
    <row r="27" spans="1:8" x14ac:dyDescent="0.25">
      <c r="B27" s="18" t="s">
        <v>19</v>
      </c>
      <c r="C27" s="4" t="s">
        <v>31</v>
      </c>
      <c r="D27" s="1">
        <v>100</v>
      </c>
      <c r="E27" t="s">
        <v>8</v>
      </c>
      <c r="F27" s="2">
        <v>13.85</v>
      </c>
      <c r="H27" s="2">
        <f>F27*D27</f>
        <v>1385</v>
      </c>
    </row>
    <row r="28" spans="1:8" x14ac:dyDescent="0.25">
      <c r="C28" s="4"/>
      <c r="D28" s="1"/>
      <c r="F28" s="2"/>
      <c r="H28" s="2"/>
    </row>
    <row r="29" spans="1:8" ht="13.8" thickBot="1" x14ac:dyDescent="0.3">
      <c r="B29" s="14" t="s">
        <v>32</v>
      </c>
      <c r="C29" s="4"/>
      <c r="D29" s="1"/>
      <c r="F29" s="2"/>
      <c r="H29" s="7">
        <f>SUM(H25:H27)</f>
        <v>9865</v>
      </c>
    </row>
    <row r="30" spans="1:8" ht="13.8" thickTop="1" x14ac:dyDescent="0.25">
      <c r="B30" s="14"/>
      <c r="C30" s="4"/>
      <c r="D30" s="1"/>
      <c r="F30" s="2"/>
      <c r="H30" s="15"/>
    </row>
    <row r="31" spans="1:8" ht="13.8" thickBot="1" x14ac:dyDescent="0.3">
      <c r="A31" t="s">
        <v>35</v>
      </c>
      <c r="B31" t="s">
        <v>23</v>
      </c>
      <c r="C31" s="4" t="s">
        <v>36</v>
      </c>
      <c r="D31" s="1">
        <v>100</v>
      </c>
      <c r="F31" s="2">
        <v>22.3</v>
      </c>
      <c r="H31" s="7">
        <f>F31*D31</f>
        <v>2230</v>
      </c>
    </row>
    <row r="32" spans="1:8" ht="13.8" thickTop="1" x14ac:dyDescent="0.25">
      <c r="C32" s="4"/>
      <c r="D32" s="1"/>
      <c r="F32" s="2"/>
      <c r="H32" s="2"/>
    </row>
    <row r="33" spans="2:8" x14ac:dyDescent="0.25">
      <c r="B33" s="5" t="s">
        <v>37</v>
      </c>
      <c r="C33" s="8" t="s">
        <v>38</v>
      </c>
      <c r="D33" s="1">
        <v>75</v>
      </c>
      <c r="E33" t="s">
        <v>8</v>
      </c>
      <c r="F33" s="2">
        <v>335</v>
      </c>
      <c r="H33" s="2">
        <f>F33*D33</f>
        <v>25125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40" sqref="B40"/>
    </sheetView>
  </sheetViews>
  <sheetFormatPr defaultRowHeight="13.2" x14ac:dyDescent="0.25"/>
  <cols>
    <col min="1" max="1" width="32.6640625" customWidth="1"/>
  </cols>
  <sheetData>
    <row r="2" spans="1:7" x14ac:dyDescent="0.25">
      <c r="A2" s="4" t="s">
        <v>55</v>
      </c>
      <c r="B2" s="4" t="s">
        <v>75</v>
      </c>
      <c r="C2" s="4" t="s">
        <v>57</v>
      </c>
      <c r="D2" s="4" t="s">
        <v>58</v>
      </c>
      <c r="E2" s="4" t="s">
        <v>59</v>
      </c>
      <c r="F2" s="4" t="s">
        <v>56</v>
      </c>
      <c r="G2" s="4" t="s">
        <v>79</v>
      </c>
    </row>
    <row r="3" spans="1:7" x14ac:dyDescent="0.25">
      <c r="A3" s="4" t="s">
        <v>62</v>
      </c>
      <c r="B3">
        <f t="shared" ref="B3:G3" si="0">B4*B5</f>
        <v>107.80100000000002</v>
      </c>
      <c r="C3">
        <f t="shared" si="0"/>
        <v>121.53500000000001</v>
      </c>
      <c r="D3">
        <f t="shared" si="0"/>
        <v>119.35500000000002</v>
      </c>
      <c r="E3">
        <f t="shared" si="0"/>
        <v>133.08900000000003</v>
      </c>
      <c r="F3">
        <f t="shared" si="0"/>
        <v>146.71400000000003</v>
      </c>
      <c r="G3">
        <f t="shared" si="0"/>
        <v>146.82300000000001</v>
      </c>
    </row>
    <row r="4" spans="1:7" x14ac:dyDescent="0.25">
      <c r="A4" s="4" t="s">
        <v>61</v>
      </c>
      <c r="B4">
        <f>(0.4+10.55)+(0.4+8.43)</f>
        <v>19.78</v>
      </c>
      <c r="C4">
        <f>(0.4+8.43)+(0.4+13.07)</f>
        <v>22.3</v>
      </c>
      <c r="D4">
        <f>(0.4+10.55)+(0.4+10.55)</f>
        <v>21.900000000000002</v>
      </c>
      <c r="E4">
        <f>(0.4+10.55)+(0.4+13.07)</f>
        <v>24.42</v>
      </c>
      <c r="F4">
        <f>(0.4+15.57)+(0.4+10.55)</f>
        <v>26.92</v>
      </c>
      <c r="G4">
        <f>2*(13.07+0.4)</f>
        <v>26.94</v>
      </c>
    </row>
    <row r="5" spans="1:7" x14ac:dyDescent="0.25">
      <c r="A5" s="4" t="s">
        <v>60</v>
      </c>
      <c r="B5">
        <v>5.45</v>
      </c>
      <c r="C5">
        <v>5.45</v>
      </c>
      <c r="D5">
        <v>5.45</v>
      </c>
      <c r="E5">
        <v>5.45</v>
      </c>
      <c r="F5">
        <v>5.45</v>
      </c>
      <c r="G5">
        <v>5.45</v>
      </c>
    </row>
    <row r="6" spans="1:7" x14ac:dyDescent="0.25">
      <c r="A6" s="4" t="s">
        <v>63</v>
      </c>
      <c r="B6">
        <v>1.2999999999999999E-2</v>
      </c>
      <c r="C6" t="s">
        <v>64</v>
      </c>
    </row>
    <row r="9" spans="1:7" x14ac:dyDescent="0.25">
      <c r="A9" s="4"/>
    </row>
    <row r="10" spans="1:7" x14ac:dyDescent="0.25">
      <c r="A10" s="3" t="s">
        <v>69</v>
      </c>
      <c r="B10" s="4" t="s">
        <v>76</v>
      </c>
      <c r="D10" s="4" t="s">
        <v>77</v>
      </c>
      <c r="E10" s="4" t="s">
        <v>74</v>
      </c>
      <c r="F10" s="4" t="s">
        <v>73</v>
      </c>
    </row>
    <row r="11" spans="1:7" x14ac:dyDescent="0.25">
      <c r="A11" t="s">
        <v>65</v>
      </c>
      <c r="B11">
        <f>(0.4+8.43)+4</f>
        <v>12.83</v>
      </c>
      <c r="D11">
        <f>((0.4+10.55)-D12)+4</f>
        <v>13.71</v>
      </c>
      <c r="E11">
        <f>((0.4+13.07)-E12)+4</f>
        <v>16.23</v>
      </c>
      <c r="F11">
        <f>((0.4+10.55)-F12)+9</f>
        <v>18.71</v>
      </c>
    </row>
    <row r="12" spans="1:7" x14ac:dyDescent="0.25">
      <c r="A12" t="s">
        <v>66</v>
      </c>
      <c r="B12">
        <v>1.24</v>
      </c>
      <c r="D12">
        <v>1.24</v>
      </c>
      <c r="E12">
        <v>1.24</v>
      </c>
      <c r="F12">
        <v>1.24</v>
      </c>
    </row>
    <row r="13" spans="1:7" x14ac:dyDescent="0.25">
      <c r="A13" s="4" t="s">
        <v>78</v>
      </c>
      <c r="B13" s="20">
        <f>(B11+B12)*B5</f>
        <v>76.6815</v>
      </c>
      <c r="D13">
        <f>(D11+D12)*D5</f>
        <v>81.477500000000006</v>
      </c>
      <c r="E13">
        <f>(E11+E12)*E5</f>
        <v>95.211500000000001</v>
      </c>
      <c r="F13">
        <f>(F11+F12)*F5</f>
        <v>108.72750000000001</v>
      </c>
    </row>
    <row r="14" spans="1:7" x14ac:dyDescent="0.25">
      <c r="A14" s="4" t="s">
        <v>116</v>
      </c>
      <c r="B14" s="19">
        <f>B11/(B11+B12)</f>
        <v>0.91186922530206116</v>
      </c>
      <c r="D14" s="19">
        <f>D11/(D11+D12)</f>
        <v>0.91705685618729094</v>
      </c>
      <c r="E14" s="19">
        <f>E11/(E11+E12)</f>
        <v>0.92902117916428173</v>
      </c>
      <c r="F14" s="19">
        <f>F11/(F11+F12)</f>
        <v>0.93784461152882215</v>
      </c>
    </row>
    <row r="15" spans="1:7" x14ac:dyDescent="0.25">
      <c r="A15" t="s">
        <v>67</v>
      </c>
      <c r="B15" s="21" t="s">
        <v>68</v>
      </c>
      <c r="D15" s="21" t="s">
        <v>68</v>
      </c>
      <c r="E15" s="21" t="s">
        <v>68</v>
      </c>
      <c r="F15" s="21" t="s">
        <v>68</v>
      </c>
    </row>
    <row r="17" spans="1:7" x14ac:dyDescent="0.25">
      <c r="A17" s="3" t="s">
        <v>70</v>
      </c>
      <c r="B17" s="4" t="s">
        <v>76</v>
      </c>
      <c r="F17" s="4" t="s">
        <v>71</v>
      </c>
    </row>
    <row r="18" spans="1:7" x14ac:dyDescent="0.25">
      <c r="A18" s="4" t="s">
        <v>65</v>
      </c>
      <c r="B18">
        <f>(0.4+8.43)+4</f>
        <v>12.83</v>
      </c>
      <c r="C18">
        <f>(C4/2)-C19</f>
        <v>9.91</v>
      </c>
      <c r="D18">
        <f>(D4/2)-D19</f>
        <v>9.7100000000000009</v>
      </c>
      <c r="E18">
        <f>(E4/2)-E19</f>
        <v>10.97</v>
      </c>
      <c r="F18">
        <f>(F4/2)-F19</f>
        <v>12.22</v>
      </c>
      <c r="G18">
        <f>(G4/2)-G19</f>
        <v>12.23</v>
      </c>
    </row>
    <row r="19" spans="1:7" x14ac:dyDescent="0.25">
      <c r="A19" t="s">
        <v>66</v>
      </c>
      <c r="B19">
        <v>1.24</v>
      </c>
      <c r="C19">
        <v>1.24</v>
      </c>
      <c r="D19">
        <v>1.24</v>
      </c>
      <c r="E19">
        <v>1.24</v>
      </c>
      <c r="F19">
        <v>1.24</v>
      </c>
      <c r="G19">
        <v>1.24</v>
      </c>
    </row>
    <row r="20" spans="1:7" x14ac:dyDescent="0.25">
      <c r="A20" s="4" t="s">
        <v>78</v>
      </c>
      <c r="B20" s="20">
        <f>(B18+B19)*B5</f>
        <v>76.6815</v>
      </c>
      <c r="C20" s="20">
        <f>C3/2</f>
        <v>60.767500000000005</v>
      </c>
      <c r="D20" s="20">
        <f>D3/2</f>
        <v>59.677500000000009</v>
      </c>
      <c r="E20" s="20">
        <f>E3/2</f>
        <v>66.544500000000014</v>
      </c>
      <c r="F20" s="20">
        <f>F3/2</f>
        <v>73.357000000000014</v>
      </c>
      <c r="G20" s="20">
        <f>G3/2</f>
        <v>73.411500000000004</v>
      </c>
    </row>
    <row r="21" spans="1:7" x14ac:dyDescent="0.25">
      <c r="A21" s="4" t="s">
        <v>116</v>
      </c>
      <c r="B21" s="19">
        <f t="shared" ref="B21:G21" si="1">B18/(B18+B19)</f>
        <v>0.91186922530206116</v>
      </c>
      <c r="C21" s="19">
        <f t="shared" si="1"/>
        <v>0.88878923766816142</v>
      </c>
      <c r="D21" s="19">
        <f t="shared" si="1"/>
        <v>0.88675799086757989</v>
      </c>
      <c r="E21" s="19">
        <f t="shared" si="1"/>
        <v>0.89844389844389838</v>
      </c>
      <c r="F21" s="19">
        <f t="shared" si="1"/>
        <v>0.90787518573551262</v>
      </c>
      <c r="G21" s="19">
        <f t="shared" si="1"/>
        <v>0.90794357832219752</v>
      </c>
    </row>
    <row r="22" spans="1:7" x14ac:dyDescent="0.25">
      <c r="A22" t="s">
        <v>67</v>
      </c>
      <c r="B22" s="21" t="s">
        <v>68</v>
      </c>
      <c r="C22" s="4" t="s">
        <v>72</v>
      </c>
      <c r="D22" s="4" t="s">
        <v>72</v>
      </c>
      <c r="E22" s="4" t="s">
        <v>72</v>
      </c>
      <c r="F22" s="4" t="s">
        <v>80</v>
      </c>
      <c r="G22" s="4" t="s">
        <v>80</v>
      </c>
    </row>
    <row r="25" spans="1:7" x14ac:dyDescent="0.25">
      <c r="A25" s="4" t="s">
        <v>81</v>
      </c>
    </row>
    <row r="26" spans="1:7" x14ac:dyDescent="0.25">
      <c r="A26" s="4" t="s">
        <v>82</v>
      </c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37" sqref="D37"/>
    </sheetView>
  </sheetViews>
  <sheetFormatPr defaultRowHeight="13.2" x14ac:dyDescent="0.25"/>
  <cols>
    <col min="4" max="4" width="7" customWidth="1"/>
    <col min="5" max="5" width="10.88671875" customWidth="1"/>
  </cols>
  <sheetData>
    <row r="1" spans="1:6" x14ac:dyDescent="0.25">
      <c r="A1" s="3"/>
    </row>
    <row r="4" spans="1:6" x14ac:dyDescent="0.25">
      <c r="A4" s="4"/>
    </row>
    <row r="6" spans="1:6" x14ac:dyDescent="0.25">
      <c r="A6" s="4"/>
      <c r="E6" s="36"/>
      <c r="F6" s="39"/>
    </row>
    <row r="7" spans="1:6" x14ac:dyDescent="0.25">
      <c r="A7" s="4"/>
      <c r="E7" s="38"/>
      <c r="F7" s="39"/>
    </row>
    <row r="8" spans="1:6" x14ac:dyDescent="0.25">
      <c r="A8" s="4"/>
      <c r="E8" s="38"/>
      <c r="F8" s="39"/>
    </row>
    <row r="9" spans="1:6" x14ac:dyDescent="0.25">
      <c r="A9" s="4"/>
      <c r="E9" s="38"/>
      <c r="F9" s="39"/>
    </row>
    <row r="10" spans="1:6" x14ac:dyDescent="0.25">
      <c r="A10" s="4"/>
      <c r="E10" s="38"/>
      <c r="F10" s="39"/>
    </row>
    <row r="11" spans="1:6" x14ac:dyDescent="0.25">
      <c r="A11" s="4"/>
      <c r="E11" s="38"/>
      <c r="F11" s="39"/>
    </row>
    <row r="12" spans="1:6" x14ac:dyDescent="0.25">
      <c r="A12" s="4"/>
      <c r="E12" s="38"/>
      <c r="F12" s="39"/>
    </row>
    <row r="13" spans="1:6" x14ac:dyDescent="0.25">
      <c r="A13" s="4"/>
      <c r="E13" s="38"/>
      <c r="F13" s="39"/>
    </row>
    <row r="14" spans="1:6" x14ac:dyDescent="0.25">
      <c r="A14" s="4"/>
      <c r="E14" s="38"/>
      <c r="F14" s="39"/>
    </row>
    <row r="15" spans="1:6" x14ac:dyDescent="0.25">
      <c r="A15" s="4"/>
      <c r="E15" s="38"/>
      <c r="F15" s="39"/>
    </row>
    <row r="16" spans="1:6" x14ac:dyDescent="0.25">
      <c r="A16" s="4"/>
      <c r="E16" s="38"/>
      <c r="F16" s="39"/>
    </row>
    <row r="17" spans="1:6" x14ac:dyDescent="0.25">
      <c r="A17" s="4"/>
      <c r="E17" s="38"/>
      <c r="F17" s="39"/>
    </row>
    <row r="18" spans="1:6" x14ac:dyDescent="0.25">
      <c r="A18" s="4"/>
      <c r="E18" s="38"/>
      <c r="F18" s="39"/>
    </row>
    <row r="19" spans="1:6" x14ac:dyDescent="0.25">
      <c r="A19" s="4"/>
      <c r="E19" s="38"/>
      <c r="F19" s="39"/>
    </row>
    <row r="21" spans="1:6" x14ac:dyDescent="0.25">
      <c r="C21" s="4"/>
      <c r="E21" s="38"/>
    </row>
    <row r="24" spans="1:6" x14ac:dyDescent="0.25">
      <c r="D24" s="40"/>
      <c r="E24" s="38"/>
    </row>
    <row r="25" spans="1:6" x14ac:dyDescent="0.25">
      <c r="D25" s="40"/>
    </row>
    <row r="26" spans="1:6" x14ac:dyDescent="0.25">
      <c r="D26" s="40"/>
      <c r="E26" s="38"/>
    </row>
    <row r="27" spans="1:6" x14ac:dyDescent="0.25">
      <c r="D27" s="40"/>
    </row>
    <row r="28" spans="1:6" x14ac:dyDescent="0.25">
      <c r="D28" s="40"/>
      <c r="E28" s="3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Ark1</vt:lpstr>
      <vt:lpstr>Ark2</vt:lpstr>
      <vt:lpstr>Tagrender</vt:lpstr>
      <vt:lpstr>Ark3</vt:lpstr>
      <vt:lpstr>'Ark1'!Udskriftsområde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Vedligeholdsplan</dc:title>
  <dc:subject>AB Rødbyhøjen</dc:subject>
  <dc:creator>Frederik Karmdal</dc:creator>
  <cp:lastModifiedBy>Christian Henriksen</cp:lastModifiedBy>
  <cp:lastPrinted>2020-10-21T09:41:31Z</cp:lastPrinted>
  <dcterms:created xsi:type="dcterms:W3CDTF">2004-03-03T08:39:50Z</dcterms:created>
  <dcterms:modified xsi:type="dcterms:W3CDTF">2020-10-21T09:42:40Z</dcterms:modified>
  <cp:category>Budget</cp:category>
</cp:coreProperties>
</file>